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'В3'!$B$1:$R$152</definedName>
    <definedName name="_xlnm.Print_Area" localSheetId="6">'дод7'!$B$1:$D$23</definedName>
    <definedName name="_xlnm.Print_Area" localSheetId="7">'Дод8'!$B$1:$G$17</definedName>
    <definedName name="_xlnm.Print_Area" localSheetId="0">'Дох1'!$A$1:$G$117</definedName>
    <definedName name="_xlnm.Print_Area" localSheetId="5">'Прог6'!$B$1:$K$74</definedName>
    <definedName name="_xlnm.Print_Area" localSheetId="3">'Тр4'!$A$1:$T$24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<sst xmlns="http://schemas.openxmlformats.org/spreadsheetml/2006/main" count="1208" uniqueCount="653">
  <si>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</si>
  <si>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</si>
  <si>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</si>
  <si>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</si>
  <si>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</si>
  <si>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</si>
  <si>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</si>
  <si>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</si>
  <si>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</si>
  <si>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</si>
  <si>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</si>
  <si>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</si>
  <si>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</si>
  <si>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</si>
  <si>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</si>
  <si>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</si>
  <si>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</si>
  <si>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</si>
  <si>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</si>
  <si>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</si>
  <si>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</si>
  <si>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</si>
  <si>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</si>
  <si>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</si>
  <si>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</si>
  <si>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</si>
  <si>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</si>
  <si>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</si>
  <si>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</si>
  <si>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</si>
  <si>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</si>
  <si>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</si>
  <si>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</si>
  <si>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</si>
  <si>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</si>
  <si>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</si>
  <si>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</si>
  <si>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</si>
  <si>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</si>
  <si>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</si>
  <si>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</si>
  <si>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</si>
  <si>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</si>
  <si>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</si>
  <si>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</si>
  <si>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</si>
  <si>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</si>
  <si>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</si>
  <si>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</si>
  <si>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</si>
  <si>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</si>
  <si>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</si>
  <si>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</si>
  <si>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</si>
  <si>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</si>
  <si>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</si>
  <si>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</si>
  <si>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</si>
  <si>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</si>
  <si>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</si>
  <si>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</si>
  <si>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</si>
  <si>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</si>
  <si>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</si>
  <si>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</si>
  <si>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</si>
  <si>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</si>
  <si>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</si>
  <si>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</si>
  <si>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</si>
  <si>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</si>
  <si>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</si>
  <si>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</si>
  <si>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</si>
  <si>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</si>
  <si>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</si>
  <si>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</si>
  <si>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</si>
  <si>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</si>
  <si>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</si>
  <si>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</si>
  <si>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</si>
  <si>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</si>
  <si>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</si>
  <si>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</si>
  <si>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</si>
  <si>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</si>
  <si>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</si>
  <si>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</si>
  <si>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</si>
  <si>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</si>
  <si>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</si>
  <si>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</si>
  <si>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</si>
  <si>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</si>
  <si>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</si>
  <si>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</si>
  <si>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</si>
  <si>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</si>
  <si>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</si>
  <si>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</si>
  <si>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</si>
  <si>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</si>
  <si>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</si>
  <si>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</si>
  <si>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</si>
  <si>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</si>
  <si>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</si>
  <si>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</si>
  <si>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</si>
  <si>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</si>
  <si>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</si>
  <si>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</si>
  <si>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</si>
  <si>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</si>
  <si>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</si>
  <si>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</si>
  <si>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</si>
  <si>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</si>
  <si>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</si>
  <si>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</si>
  <si>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</si>
  <si>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</si>
  <si>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</si>
  <si>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</si>
  <si>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</si>
  <si>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</si>
  <si>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</si>
  <si>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</si>
  <si>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</si>
  <si>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</si>
  <si>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</si>
  <si>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</si>
  <si>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</si>
  <si>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</si>
  <si>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</si>
  <si>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</si>
  <si>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</si>
  <si>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</si>
  <si>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</si>
  <si>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</si>
  <si>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</si>
  <si>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</si>
  <si>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</si>
  <si>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</si>
  <si>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</si>
  <si>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</si>
  <si>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</si>
  <si>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</si>
  <si>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</si>
  <si>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</si>
  <si>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</si>
  <si>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</si>
  <si>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</si>
  <si>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</si>
  <si>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</si>
  <si>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</si>
  <si>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</si>
  <si>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</si>
  <si>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</si>
  <si>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</si>
  <si>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</si>
  <si>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</si>
  <si>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</si>
  <si>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</si>
  <si>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</si>
  <si>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</si>
  <si>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</si>
  <si>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</si>
  <si>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</si>
  <si>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</si>
  <si>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</si>
  <si>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</si>
  <si>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</si>
  <si>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</si>
  <si>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</si>
  <si>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</si>
  <si>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</si>
  <si>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</si>
  <si>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</si>
  <si>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</si>
  <si>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</si>
  <si>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</si>
  <si>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</si>
  <si>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</si>
  <si>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</si>
  <si>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</si>
  <si>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</si>
  <si>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</si>
  <si>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</si>
  <si>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</si>
  <si>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</si>
  <si>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</si>
  <si>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</si>
  <si>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</si>
  <si>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</si>
  <si>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</si>
  <si>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</si>
  <si>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</si>
  <si>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</si>
  <si>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</si>
  <si>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</si>
  <si>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</si>
  <si>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</si>
  <si>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</si>
  <si>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</si>
  <si>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</si>
  <si>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</si>
  <si>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</si>
  <si>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</si>
  <si>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</si>
  <si>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</si>
  <si>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</si>
  <si>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</si>
  <si>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</si>
  <si>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</si>
  <si>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</si>
  <si>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</si>
  <si>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</si>
  <si>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</si>
  <si>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</si>
  <si>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</si>
  <si>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</si>
  <si>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</si>
  <si>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</si>
  <si>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</si>
  <si>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</si>
  <si>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</si>
  <si>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</si>
  <si>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</si>
  <si>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</si>
  <si>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</si>
  <si>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</si>
  <si>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</si>
  <si>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</si>
  <si>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</si>
  <si>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</si>
  <si>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</si>
  <si>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</si>
  <si>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</si>
  <si>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</si>
  <si>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</si>
  <si>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</si>
  <si>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</si>
  <si>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</si>
  <si>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</si>
  <si>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</si>
  <si>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</si>
  <si>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</si>
  <si>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</si>
  <si>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</si>
  <si>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</si>
  <si>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</si>
  <si>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</si>
  <si>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</si>
  <si>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</si>
  <si>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</si>
  <si>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</si>
  <si>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</si>
  <si>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</si>
  <si>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</si>
  <si>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</si>
  <si>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</si>
  <si>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</si>
  <si>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</si>
  <si>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</si>
  <si>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</si>
  <si>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</si>
  <si>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</si>
  <si>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</si>
  <si>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</si>
  <si>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</si>
  <si>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</si>
  <si>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</si>
  <si>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</si>
  <si>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</si>
  <si>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</si>
  <si>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</si>
  <si>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</si>
  <si>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</si>
  <si>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</si>
  <si>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</si>
  <si>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</si>
  <si>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</si>
  <si>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</si>
  <si>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</si>
  <si>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</si>
  <si>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</si>
  <si>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</si>
  <si>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</si>
  <si>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</si>
  <si>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</si>
  <si>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</si>
  <si>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</si>
  <si>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</si>
  <si>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</si>
  <si>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</si>
  <si>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</si>
  <si>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</si>
  <si>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</si>
  <si>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</si>
  <si>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</si>
  <si>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</si>
  <si>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</si>
  <si>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</si>
  <si>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</si>
  <si>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</si>
  <si>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</si>
  <si>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</si>
  <si>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</si>
  <si>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</si>
  <si>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</si>
  <si>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</si>
  <si>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</si>
  <si>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</si>
  <si>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</si>
  <si>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</si>
  <si>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</si>
  <si>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</si>
  <si>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</si>
  <si>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</si>
  <si>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</si>
  <si>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</si>
  <si>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</si>
  <si>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</si>
  <si>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</si>
  <si>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</si>
  <si>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</si>
  <si>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</si>
  <si>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</si>
  <si>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</si>
  <si>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</si>
  <si>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</si>
  <si>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</si>
  <si>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</si>
  <si>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</si>
  <si>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</si>
  <si>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</si>
  <si>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</si>
  <si>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</si>
  <si>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</si>
  <si>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</si>
  <si>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</si>
  <si>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</si>
  <si>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</si>
  <si>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</si>
  <si>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</si>
  <si>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</si>
  <si>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</si>
  <si>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</si>
  <si>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</si>
  <si>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</si>
  <si>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</si>
  <si>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</si>
  <si>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</si>
  <si>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</si>
  <si>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</si>
  <si>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</si>
  <si>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</si>
  <si>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</si>
  <si>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</si>
  <si>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</si>
  <si>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</si>
  <si>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</si>
  <si>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</si>
  <si>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</si>
  <si>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</si>
  <si>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</si>
  <si>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</si>
  <si>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</si>
  <si>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</si>
  <si>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</si>
  <si>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</si>
  <si>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</si>
  <si>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</si>
  <si>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</si>
  <si>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</si>
  <si>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</si>
  <si>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</si>
  <si>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</si>
  <si>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</si>
  <si>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</si>
  <si>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</si>
  <si>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</si>
  <si>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</si>
  <si>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</si>
  <si>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</si>
  <si>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</si>
  <si>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</si>
  <si>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</si>
  <si>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</si>
  <si>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</si>
  <si>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</si>
  <si>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</si>
  <si>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</si>
  <si>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</si>
  <si>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</si>
  <si>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</si>
  <si>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</si>
  <si>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</si>
  <si>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</si>
  <si>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</si>
  <si>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</si>
  <si>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</si>
  <si>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</si>
  <si>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</si>
  <si>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</si>
  <si>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</si>
  <si>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</si>
  <si>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</si>
  <si>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</si>
  <si>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</si>
  <si>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</si>
  <si>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</si>
  <si>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</si>
  <si>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</si>
  <si>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</si>
  <si>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</si>
  <si>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</si>
  <si>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</si>
  <si>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</si>
  <si>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</si>
  <si>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</si>
  <si>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</si>
  <si>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</si>
  <si>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</si>
  <si>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</si>
  <si>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</si>
  <si>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</si>
  <si>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</si>
  <si>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</si>
  <si>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</si>
  <si>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</si>
  <si>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</si>
  <si>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</si>
  <si>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</si>
  <si>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</si>
  <si>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</si>
  <si>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</si>
  <si>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</si>
  <si>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</si>
  <si>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</si>
  <si>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</si>
  <si>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</si>
  <si>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</si>
  <si>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</si>
  <si>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</si>
  <si>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</si>
  <si>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</si>
  <si>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</si>
  <si>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</si>
  <si>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</si>
  <si>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</si>
  <si>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</si>
  <si>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</si>
  <si>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</si>
  <si>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</si>
  <si>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</si>
  <si>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</si>
  <si>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</si>
  <si>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</si>
  <si>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</si>
  <si>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</si>
  <si>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</si>
  <si>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</si>
  <si>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</si>
  <si>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</si>
  <si>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</si>
  <si>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</si>
  <si>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</si>
  <si>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</si>
  <si>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</si>
  <si>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</si>
  <si>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</si>
  <si>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</si>
  <si>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</si>
  <si>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</si>
  <si>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</si>
  <si>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</si>
  <si>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</si>
  <si>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</si>
  <si>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</si>
  <si>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</si>
  <si>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</si>
  <si>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</si>
  <si>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</si>
  <si>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</si>
  <si>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</si>
  <si>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</si>
  <si>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</si>
  <si>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</si>
  <si>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</si>
  <si>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</si>
  <si>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</si>
  <si>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</si>
  <si>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</si>
  <si>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</si>
  <si>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</si>
  <si>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</si>
  <si>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</si>
  <si>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</si>
  <si>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</si>
  <si>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</si>
  <si>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</si>
  <si>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</si>
  <si>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</si>
  <si>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</si>
  <si>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</si>
  <si>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</si>
  <si>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</si>
  <si>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</si>
  <si>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</si>
  <si>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</si>
  <si>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</si>
  <si>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</si>
  <si>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</si>
  <si>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</si>
  <si>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</si>
  <si>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</si>
  <si>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</si>
  <si>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</si>
  <si>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</si>
  <si>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</si>
  <si>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</si>
  <si>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</si>
  <si>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</si>
  <si>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</si>
  <si>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</si>
  <si>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</si>
  <si>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</si>
  <si>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</si>
  <si>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</si>
  <si>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</si>
  <si>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</si>
  <si>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</si>
  <si>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</si>
  <si>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</si>
  <si>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</si>
  <si>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</si>
  <si>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</si>
  <si>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</si>
  <si>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</si>
  <si>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</si>
  <si>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</si>
  <si>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</si>
  <si>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</si>
  <si>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</si>
  <si>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</si>
  <si>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</si>
  <si>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</si>
  <si>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</si>
  <si>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</si>
  <si>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</si>
  <si>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</si>
  <si>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</si>
  <si>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</si>
  <si>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</si>
  <si>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</si>
  <si>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</si>
  <si>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</si>
  <si>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</si>
  <si>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</si>
  <si>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</si>
  <si>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</si>
  <si>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</si>
  <si>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</si>
  <si>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</si>
  <si>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</si>
  <si>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</si>
  <si>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</si>
  <si>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</si>
  <si>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</si>
  <si>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</si>
  <si>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</si>
  <si>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</si>
  <si>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</si>
  <si>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</si>
  <si>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</si>
  <si>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</si>
  <si>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</si>
  <si>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</si>
  <si>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</si>
  <si>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</si>
  <si>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</si>
  <si>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</si>
  <si>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</si>
  <si>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</si>
  <si>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</si>
  <si>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</si>
  <si>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</si>
  <si>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</si>
  <si>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</si>
  <si>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</si>
  <si>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</si>
  <si>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</si>
  <si>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</si>
  <si>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</si>
  <si>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</si>
  <si>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</si>
  <si>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</si>
  <si>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</si>
  <si>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</si>
  <si>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</si>
  <si>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</si>
  <si>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</si>
  <si>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</si>
  <si>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</si>
  <si>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</si>
  <si>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</si>
  <si>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</si>
  <si>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</si>
  <si>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</si>
  <si>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</si>
  <si>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</si>
  <si>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</si>
  <si>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</si>
  <si>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</si>
  <si>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</si>
  <si>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</si>
  <si>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</si>
  <si>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</si>
  <si>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</si>
  <si>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</si>
  <si>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</si>
  <si>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</si>
  <si>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</si>
  <si>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</si>
  <si>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</si>
  <si>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</si>
  <si>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</si>
  <si>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</si>
  <si>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</si>
  <si>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</si>
  <si>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</si>
  <si>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</si>
  <si>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</si>
  <si>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</si>
  <si>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</si>
  <si>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</si>
  <si>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</si>
  <si>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</si>
  <si>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</si>
  <si>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</si>
  <si>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</si>
  <si>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</si>
  <si>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Додаток № 1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62-ої сесії                                  міської ради VII скликання                                                   від 14 липня 2020 року № 1174 )                  </t>
  </si>
  <si>
    <t xml:space="preserve">Додаток № 2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62-ої  сесії                                  міської ради VII скликання                                                   від 14 липня 2020 року № 1174 )                  </t>
  </si>
  <si>
    <t xml:space="preserve">Додаток № 3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62-ої   сесії міської ради VII скликання                                                   від 14 липня 2020 року № 1174 )                  </t>
  </si>
  <si>
    <t xml:space="preserve">Додаток № 4  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 сесії міської ради VII скликання                                                                                від 14 липня 2020 року № 1174 )                  </t>
  </si>
  <si>
    <t xml:space="preserve">Додаток № 5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 сесії                                  міської ради VII скликання                                                   від 14 липня 2020 року № 1174 )                  </t>
  </si>
  <si>
    <t xml:space="preserve">Додаток № 6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 сесії                                  міської ради VII скликання                                                   від 14 липня 2020 року № 1174 )                  </t>
  </si>
  <si>
    <t xml:space="preserve">Додаток № 7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62-ої  сесії   міської ради VII скликання                                                                                                                від 14 липня 2020 року № 1174 )                  </t>
  </si>
  <si>
    <t xml:space="preserve">Додаток № 8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62-ої сесії                                    міської ради VII скликання                                                   від 14 липня 2020 року № 1174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</si>
</sst>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49" fontId="35" fillId="33" borderId="10" xfId="59" applyNumberFormat="1" applyFont="1" applyFill="1" applyBorder="1" applyAlignment="1">
      <alignment horizontal="center" vertical="center"/>
      <protection/>
    </xf>
    <xf numFmtId="49" fontId="39" fillId="0" borderId="19" xfId="60" applyNumberFormat="1" applyFont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35" fillId="33" borderId="26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0" fontId="38" fillId="33" borderId="39" xfId="60" applyFont="1" applyFill="1" applyBorder="1" applyAlignment="1">
      <alignment horizontal="left" vertical="center" wrapText="1"/>
      <protection/>
    </xf>
    <xf numFmtId="3" fontId="35" fillId="33" borderId="40" xfId="60" applyNumberFormat="1" applyFont="1" applyFill="1" applyBorder="1" applyAlignment="1">
      <alignment horizontal="right" vertical="center"/>
      <protection/>
    </xf>
    <xf numFmtId="3" fontId="35" fillId="33" borderId="41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2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3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3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4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4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39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49" fontId="9" fillId="0" borderId="19" xfId="54" applyNumberFormat="1" applyFont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justify" vertical="top" wrapText="1"/>
      <protection/>
    </xf>
    <xf numFmtId="3" fontId="39" fillId="0" borderId="45" xfId="60" applyNumberFormat="1" applyFont="1" applyBorder="1" applyAlignment="1">
      <alignment vertical="center"/>
      <protection/>
    </xf>
    <xf numFmtId="3" fontId="39" fillId="0" borderId="19" xfId="60" applyNumberFormat="1" applyFont="1" applyBorder="1" applyAlignment="1">
      <alignment horizontal="right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39" fillId="0" borderId="2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7" xfId="60" applyNumberFormat="1" applyFont="1" applyBorder="1" applyAlignment="1">
      <alignment vertical="center"/>
      <protection/>
    </xf>
    <xf numFmtId="0" fontId="1" fillId="0" borderId="47" xfId="60" applyFont="1" applyBorder="1">
      <alignment/>
      <protection/>
    </xf>
    <xf numFmtId="0" fontId="49" fillId="0" borderId="47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8" xfId="60" applyFont="1" applyFill="1" applyBorder="1">
      <alignment/>
      <protection/>
    </xf>
    <xf numFmtId="49" fontId="38" fillId="33" borderId="49" xfId="60" applyNumberFormat="1" applyFont="1" applyFill="1" applyBorder="1" applyAlignment="1">
      <alignment horizontal="center" vertical="center"/>
      <protection/>
    </xf>
    <xf numFmtId="49" fontId="38" fillId="33" borderId="50" xfId="60" applyNumberFormat="1" applyFont="1" applyFill="1" applyBorder="1" applyAlignment="1">
      <alignment horizontal="center" vertical="center"/>
      <protection/>
    </xf>
    <xf numFmtId="0" fontId="38" fillId="33" borderId="50" xfId="60" applyFont="1" applyFill="1" applyBorder="1" applyAlignment="1">
      <alignment horizontal="center" vertical="center" wrapText="1"/>
      <protection/>
    </xf>
    <xf numFmtId="3" fontId="38" fillId="33" borderId="50" xfId="60" applyNumberFormat="1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right" vertical="center"/>
      <protection/>
    </xf>
    <xf numFmtId="49" fontId="49" fillId="0" borderId="43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4" xfId="60" applyFont="1" applyFill="1" applyBorder="1" applyAlignment="1">
      <alignment horizontal="left" vertical="center" wrapText="1"/>
      <protection/>
    </xf>
    <xf numFmtId="49" fontId="70" fillId="0" borderId="51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2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3" xfId="60" applyFont="1" applyFill="1" applyBorder="1" applyAlignment="1">
      <alignment horizontal="left" vertical="center" wrapText="1"/>
      <protection/>
    </xf>
    <xf numFmtId="49" fontId="49" fillId="34" borderId="43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4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4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3" xfId="59" applyNumberFormat="1" applyFont="1" applyBorder="1" applyAlignment="1">
      <alignment horizontal="center" vertical="center"/>
      <protection/>
    </xf>
    <xf numFmtId="49" fontId="49" fillId="0" borderId="43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3" xfId="33" applyFont="1" applyBorder="1" applyAlignment="1">
      <alignment horizontal="left" wrapText="1"/>
      <protection/>
    </xf>
    <xf numFmtId="0" fontId="71" fillId="0" borderId="43" xfId="33" applyFont="1" applyBorder="1" applyAlignment="1">
      <alignment wrapText="1"/>
      <protection/>
    </xf>
    <xf numFmtId="0" fontId="71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7" xfId="60" applyNumberFormat="1" applyFont="1" applyFill="1" applyBorder="1" applyAlignment="1">
      <alignment horizontal="right"/>
      <protection/>
    </xf>
    <xf numFmtId="197" fontId="25" fillId="33" borderId="53" xfId="68" applyNumberFormat="1" applyFont="1" applyFill="1" applyBorder="1" applyAlignment="1">
      <alignment horizontal="center" vertical="center" wrapText="1"/>
      <protection/>
    </xf>
    <xf numFmtId="197" fontId="19" fillId="33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4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3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6" xfId="0" applyNumberFormat="1" applyFont="1" applyFill="1" applyBorder="1" applyAlignment="1" applyProtection="1">
      <alignment horizontal="center" vertical="top" wrapText="1"/>
      <protection/>
    </xf>
    <xf numFmtId="0" fontId="74" fillId="34" borderId="56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4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51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7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7" xfId="59" applyNumberFormat="1" applyFont="1" applyBorder="1" applyAlignment="1">
      <alignment horizontal="center" vertical="center"/>
      <protection/>
    </xf>
    <xf numFmtId="0" fontId="75" fillId="0" borderId="51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8" xfId="33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39" xfId="60" applyFont="1" applyFill="1" applyBorder="1" applyAlignment="1">
      <alignment horizont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39" xfId="60" applyFont="1" applyBorder="1" applyAlignment="1">
      <alignment horizontal="center"/>
      <protection/>
    </xf>
    <xf numFmtId="0" fontId="6" fillId="0" borderId="6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67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34" fillId="0" borderId="65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49" fontId="34" fillId="0" borderId="42" xfId="68" applyNumberFormat="1" applyFont="1" applyBorder="1" applyAlignment="1" applyProtection="1">
      <alignment horizontal="center" vertical="center" wrapText="1"/>
      <protection locked="0"/>
    </xf>
    <xf numFmtId="49" fontId="34" fillId="0" borderId="68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9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6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6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36" fillId="0" borderId="71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6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72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0" fillId="0" borderId="53" xfId="60" applyFont="1" applyFill="1" applyBorder="1" applyAlignment="1">
      <alignment horizontal="left" vertical="center" wrapText="1"/>
      <protection/>
    </xf>
    <xf numFmtId="0" fontId="70" fillId="0" borderId="67" xfId="60" applyFont="1" applyFill="1" applyBorder="1" applyAlignment="1">
      <alignment horizontal="left" vertical="center" wrapText="1"/>
      <protection/>
    </xf>
    <xf numFmtId="0" fontId="70" fillId="0" borderId="52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6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6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6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645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218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232</v>
      </c>
      <c r="B7" s="670" t="s">
        <v>286</v>
      </c>
      <c r="C7" s="670" t="s">
        <v>287</v>
      </c>
      <c r="D7" s="672" t="s">
        <v>182</v>
      </c>
      <c r="E7" s="674" t="s">
        <v>183</v>
      </c>
      <c r="F7" s="675"/>
    </row>
    <row r="8" spans="1:6" s="5" customFormat="1" ht="51.75" customHeight="1">
      <c r="A8" s="669"/>
      <c r="B8" s="671"/>
      <c r="C8" s="676"/>
      <c r="D8" s="673"/>
      <c r="E8" s="33" t="s">
        <v>184</v>
      </c>
      <c r="F8" s="34" t="s">
        <v>202</v>
      </c>
    </row>
    <row r="9" spans="1:6" s="19" customFormat="1" ht="22.5" customHeight="1">
      <c r="A9" s="18">
        <v>1</v>
      </c>
      <c r="B9" s="37">
        <v>2</v>
      </c>
      <c r="C9" s="37" t="s">
        <v>288</v>
      </c>
      <c r="D9" s="18" t="s">
        <v>289</v>
      </c>
      <c r="E9" s="18" t="s">
        <v>290</v>
      </c>
      <c r="F9" s="18" t="s">
        <v>291</v>
      </c>
    </row>
    <row r="10" spans="1:6" s="24" customFormat="1" ht="18" customHeight="1">
      <c r="A10" s="20">
        <v>10000000</v>
      </c>
      <c r="B10" s="38" t="s">
        <v>185</v>
      </c>
      <c r="C10" s="278">
        <f>D10+E10</f>
        <v>54089650</v>
      </c>
      <c r="D10" s="277">
        <f>D11+D19+D24+D30+D48</f>
        <v>54047850</v>
      </c>
      <c r="E10" s="277">
        <f>E11+E19+E24+E30+E48</f>
        <v>41800</v>
      </c>
      <c r="F10" s="267"/>
    </row>
    <row r="11" spans="1:6" s="5" customFormat="1" ht="37.5">
      <c r="A11" s="20">
        <v>11000000</v>
      </c>
      <c r="B11" s="25" t="s">
        <v>186</v>
      </c>
      <c r="C11" s="278">
        <f aca="true" t="shared" si="0" ref="C11:C104">D11+E11</f>
        <v>34688300</v>
      </c>
      <c r="D11" s="277">
        <f>SUM(D12,D17)</f>
        <v>34688300</v>
      </c>
      <c r="E11" s="268"/>
      <c r="F11" s="268"/>
    </row>
    <row r="12" spans="1:6" ht="18.75">
      <c r="A12" s="20">
        <v>11010000</v>
      </c>
      <c r="B12" s="25" t="s">
        <v>253</v>
      </c>
      <c r="C12" s="278">
        <f t="shared" si="0"/>
        <v>34675800</v>
      </c>
      <c r="D12" s="277">
        <f>SUM(D13,D14,D15,D16,)</f>
        <v>34675800</v>
      </c>
      <c r="E12" s="268"/>
      <c r="F12" s="268"/>
    </row>
    <row r="13" spans="1:6" ht="47.25">
      <c r="A13" s="10">
        <v>11010100</v>
      </c>
      <c r="B13" s="41" t="s">
        <v>351</v>
      </c>
      <c r="C13" s="278">
        <f t="shared" si="0"/>
        <v>30353800</v>
      </c>
      <c r="D13" s="284">
        <v>30353800</v>
      </c>
      <c r="E13" s="270"/>
      <c r="F13" s="270"/>
    </row>
    <row r="14" spans="1:6" ht="61.5" customHeight="1">
      <c r="A14" s="7">
        <v>11010200</v>
      </c>
      <c r="B14" s="54" t="s">
        <v>353</v>
      </c>
      <c r="C14" s="278">
        <f t="shared" si="0"/>
        <v>3080000</v>
      </c>
      <c r="D14" s="284">
        <v>3080000</v>
      </c>
      <c r="E14" s="270"/>
      <c r="F14" s="270"/>
    </row>
    <row r="15" spans="1:6" ht="47.25">
      <c r="A15" s="10">
        <v>11010400</v>
      </c>
      <c r="B15" s="55" t="s">
        <v>341</v>
      </c>
      <c r="C15" s="278">
        <f t="shared" si="0"/>
        <v>1203000</v>
      </c>
      <c r="D15" s="284">
        <v>1203000</v>
      </c>
      <c r="E15" s="270"/>
      <c r="F15" s="270"/>
    </row>
    <row r="16" spans="1:6" ht="31.5">
      <c r="A16" s="7">
        <v>11010500</v>
      </c>
      <c r="B16" s="56" t="s">
        <v>354</v>
      </c>
      <c r="C16" s="278">
        <f t="shared" si="0"/>
        <v>39000</v>
      </c>
      <c r="D16" s="284">
        <v>39000</v>
      </c>
      <c r="E16" s="270"/>
      <c r="F16" s="270"/>
    </row>
    <row r="17" spans="1:6" ht="18" customHeight="1">
      <c r="A17" s="20">
        <v>11020000</v>
      </c>
      <c r="B17" s="25" t="s">
        <v>187</v>
      </c>
      <c r="C17" s="278">
        <f t="shared" si="0"/>
        <v>12500</v>
      </c>
      <c r="D17" s="277">
        <f>D18</f>
        <v>12500</v>
      </c>
      <c r="E17" s="268"/>
      <c r="F17" s="268"/>
    </row>
    <row r="18" spans="1:6" s="6" customFormat="1" ht="31.5">
      <c r="A18" s="7">
        <v>11020200</v>
      </c>
      <c r="B18" s="4" t="s">
        <v>255</v>
      </c>
      <c r="C18" s="278">
        <f t="shared" si="0"/>
        <v>12500</v>
      </c>
      <c r="D18" s="284">
        <v>12500</v>
      </c>
      <c r="E18" s="269"/>
      <c r="F18" s="269"/>
    </row>
    <row r="19" spans="1:6" s="5" customFormat="1" ht="37.5">
      <c r="A19" s="20">
        <v>13000000</v>
      </c>
      <c r="B19" s="25" t="s">
        <v>350</v>
      </c>
      <c r="C19" s="278">
        <f t="shared" si="0"/>
        <v>13750</v>
      </c>
      <c r="D19" s="277">
        <f>SUM(D20,D22)</f>
        <v>13750</v>
      </c>
      <c r="E19" s="268"/>
      <c r="F19" s="268"/>
    </row>
    <row r="20" spans="1:6" s="5" customFormat="1" ht="21" customHeight="1">
      <c r="A20" s="20">
        <v>13010000</v>
      </c>
      <c r="B20" s="25" t="s">
        <v>269</v>
      </c>
      <c r="C20" s="278">
        <f t="shared" si="0"/>
        <v>950</v>
      </c>
      <c r="D20" s="286">
        <v>950</v>
      </c>
      <c r="E20" s="268"/>
      <c r="F20" s="268"/>
    </row>
    <row r="21" spans="1:6" s="6" customFormat="1" ht="63">
      <c r="A21" s="7">
        <v>13010200</v>
      </c>
      <c r="B21" s="4" t="s">
        <v>110</v>
      </c>
      <c r="C21" s="278">
        <f t="shared" si="0"/>
        <v>950</v>
      </c>
      <c r="D21" s="284">
        <v>950</v>
      </c>
      <c r="E21" s="269"/>
      <c r="F21" s="269"/>
    </row>
    <row r="22" spans="1:6" s="6" customFormat="1" ht="18.75">
      <c r="A22" s="20">
        <v>13030000</v>
      </c>
      <c r="B22" s="25" t="s">
        <v>72</v>
      </c>
      <c r="C22" s="278">
        <f t="shared" si="0"/>
        <v>12800</v>
      </c>
      <c r="D22" s="277">
        <v>12800</v>
      </c>
      <c r="E22" s="268"/>
      <c r="F22" s="268"/>
    </row>
    <row r="23" spans="1:6" s="6" customFormat="1" ht="31.5">
      <c r="A23" s="7">
        <v>13030100</v>
      </c>
      <c r="B23" s="4" t="s">
        <v>73</v>
      </c>
      <c r="C23" s="278">
        <f t="shared" si="0"/>
        <v>12800</v>
      </c>
      <c r="D23" s="284">
        <v>12800</v>
      </c>
      <c r="E23" s="269"/>
      <c r="F23" s="269"/>
    </row>
    <row r="24" spans="1:6" s="45" customFormat="1" ht="18.75">
      <c r="A24" s="281">
        <v>14000000</v>
      </c>
      <c r="B24" s="281" t="s">
        <v>282</v>
      </c>
      <c r="C24" s="278">
        <f t="shared" si="0"/>
        <v>2675000</v>
      </c>
      <c r="D24" s="277">
        <f>SUM(D25,D27,D29)</f>
        <v>2675000</v>
      </c>
      <c r="E24" s="271"/>
      <c r="F24" s="271"/>
    </row>
    <row r="25" spans="1:6" s="45" customFormat="1" ht="37.5">
      <c r="A25" s="281">
        <v>14020000</v>
      </c>
      <c r="B25" s="282" t="s">
        <v>283</v>
      </c>
      <c r="C25" s="278">
        <f t="shared" si="0"/>
        <v>170000</v>
      </c>
      <c r="D25" s="277">
        <v>170000</v>
      </c>
      <c r="E25" s="271"/>
      <c r="F25" s="271"/>
    </row>
    <row r="26" spans="1:6" s="45" customFormat="1" ht="18.75">
      <c r="A26" s="59">
        <v>14021900</v>
      </c>
      <c r="B26" s="59" t="s">
        <v>284</v>
      </c>
      <c r="C26" s="278">
        <f t="shared" si="0"/>
        <v>170000</v>
      </c>
      <c r="D26" s="277">
        <v>170000</v>
      </c>
      <c r="E26" s="271"/>
      <c r="F26" s="271"/>
    </row>
    <row r="27" spans="1:6" s="45" customFormat="1" ht="56.25">
      <c r="A27" s="281">
        <v>14030000</v>
      </c>
      <c r="B27" s="282" t="s">
        <v>285</v>
      </c>
      <c r="C27" s="278">
        <f t="shared" si="0"/>
        <v>720000</v>
      </c>
      <c r="D27" s="277">
        <v>720000</v>
      </c>
      <c r="E27" s="271"/>
      <c r="F27" s="271"/>
    </row>
    <row r="28" spans="1:6" s="45" customFormat="1" ht="18.75">
      <c r="A28" s="59">
        <v>14031900</v>
      </c>
      <c r="B28" s="59" t="s">
        <v>284</v>
      </c>
      <c r="C28" s="278">
        <f t="shared" si="0"/>
        <v>720000</v>
      </c>
      <c r="D28" s="277">
        <v>720000</v>
      </c>
      <c r="E28" s="271"/>
      <c r="F28" s="271"/>
    </row>
    <row r="29" spans="1:6" s="45" customFormat="1" ht="56.25">
      <c r="A29" s="20">
        <v>14040000</v>
      </c>
      <c r="B29" s="25" t="s">
        <v>280</v>
      </c>
      <c r="C29" s="278">
        <f t="shared" si="0"/>
        <v>1785000</v>
      </c>
      <c r="D29" s="277">
        <v>1785000</v>
      </c>
      <c r="E29" s="271"/>
      <c r="F29" s="271"/>
    </row>
    <row r="30" spans="1:6" ht="18" customHeight="1">
      <c r="A30" s="20">
        <v>18000000</v>
      </c>
      <c r="B30" s="25" t="s">
        <v>276</v>
      </c>
      <c r="C30" s="278">
        <f t="shared" si="0"/>
        <v>16670800</v>
      </c>
      <c r="D30" s="277">
        <f>D31+D41+D44</f>
        <v>16670800</v>
      </c>
      <c r="E30" s="268"/>
      <c r="F30" s="268"/>
    </row>
    <row r="31" spans="1:6" ht="18" customHeight="1">
      <c r="A31" s="20">
        <v>18010000</v>
      </c>
      <c r="B31" s="25" t="s">
        <v>277</v>
      </c>
      <c r="C31" s="278">
        <f t="shared" si="0"/>
        <v>10001500</v>
      </c>
      <c r="D31" s="277">
        <f>D32+D33+D34+D35+D36+D37+D38+D39+D40</f>
        <v>10001500</v>
      </c>
      <c r="E31" s="269"/>
      <c r="F31" s="269"/>
    </row>
    <row r="32" spans="1:6" ht="45.75" customHeight="1">
      <c r="A32" s="10">
        <v>18010100</v>
      </c>
      <c r="B32" s="41" t="s">
        <v>292</v>
      </c>
      <c r="C32" s="287">
        <f t="shared" si="0"/>
        <v>5800</v>
      </c>
      <c r="D32" s="284">
        <v>5800</v>
      </c>
      <c r="E32" s="269"/>
      <c r="F32" s="269"/>
    </row>
    <row r="33" spans="1:6" ht="47.25">
      <c r="A33" s="10">
        <v>18010200</v>
      </c>
      <c r="B33" s="41" t="s">
        <v>278</v>
      </c>
      <c r="C33" s="287">
        <f t="shared" si="0"/>
        <v>4800</v>
      </c>
      <c r="D33" s="284">
        <v>4800</v>
      </c>
      <c r="E33" s="135"/>
      <c r="F33" s="269"/>
    </row>
    <row r="34" spans="1:6" ht="47.25">
      <c r="A34" s="10">
        <v>18010300</v>
      </c>
      <c r="B34" s="41" t="s">
        <v>355</v>
      </c>
      <c r="C34" s="287">
        <f t="shared" si="0"/>
        <v>8000</v>
      </c>
      <c r="D34" s="284">
        <v>8000</v>
      </c>
      <c r="E34" s="269"/>
      <c r="F34" s="269"/>
    </row>
    <row r="35" spans="1:6" ht="47.25">
      <c r="A35" s="10">
        <v>18010400</v>
      </c>
      <c r="B35" s="41" t="s">
        <v>281</v>
      </c>
      <c r="C35" s="287">
        <f>SUM(D35,E35)</f>
        <v>573600</v>
      </c>
      <c r="D35" s="284">
        <v>573600</v>
      </c>
      <c r="E35" s="269" t="s">
        <v>357</v>
      </c>
      <c r="F35" s="269"/>
    </row>
    <row r="36" spans="1:6" s="44" customFormat="1" ht="18.75">
      <c r="A36" s="10">
        <v>18010500</v>
      </c>
      <c r="B36" s="41" t="s">
        <v>233</v>
      </c>
      <c r="C36" s="283">
        <f t="shared" si="0"/>
        <v>5520000</v>
      </c>
      <c r="D36" s="284">
        <v>5520000</v>
      </c>
      <c r="E36" s="269"/>
      <c r="F36" s="269"/>
    </row>
    <row r="37" spans="1:6" s="44" customFormat="1" ht="18.75">
      <c r="A37" s="10">
        <v>18010600</v>
      </c>
      <c r="B37" s="41" t="s">
        <v>234</v>
      </c>
      <c r="C37" s="283">
        <f t="shared" si="0"/>
        <v>2769300</v>
      </c>
      <c r="D37" s="284">
        <v>2769300</v>
      </c>
      <c r="E37" s="269"/>
      <c r="F37" s="269"/>
    </row>
    <row r="38" spans="1:6" s="44" customFormat="1" ht="18.75">
      <c r="A38" s="10">
        <v>18010700</v>
      </c>
      <c r="B38" s="41" t="s">
        <v>249</v>
      </c>
      <c r="C38" s="283">
        <f t="shared" si="0"/>
        <v>320000</v>
      </c>
      <c r="D38" s="284">
        <v>320000</v>
      </c>
      <c r="E38" s="269"/>
      <c r="F38" s="269"/>
    </row>
    <row r="39" spans="1:6" s="44" customFormat="1" ht="18.75">
      <c r="A39" s="10">
        <v>18010900</v>
      </c>
      <c r="B39" s="41" t="s">
        <v>250</v>
      </c>
      <c r="C39" s="283">
        <f t="shared" si="0"/>
        <v>800000</v>
      </c>
      <c r="D39" s="284">
        <v>800000</v>
      </c>
      <c r="E39" s="269"/>
      <c r="F39" s="269"/>
    </row>
    <row r="40" spans="1:6" s="44" customFormat="1" ht="18.75">
      <c r="A40" s="10">
        <v>18011000</v>
      </c>
      <c r="B40" s="41" t="s">
        <v>279</v>
      </c>
      <c r="C40" s="283">
        <f t="shared" si="0"/>
        <v>0</v>
      </c>
      <c r="D40" s="284"/>
      <c r="E40" s="269"/>
      <c r="F40" s="269"/>
    </row>
    <row r="41" spans="1:6" s="52" customFormat="1" ht="18" customHeight="1">
      <c r="A41" s="289">
        <v>18030000</v>
      </c>
      <c r="B41" s="290" t="s">
        <v>254</v>
      </c>
      <c r="C41" s="287">
        <f t="shared" si="0"/>
        <v>25000</v>
      </c>
      <c r="D41" s="288">
        <f>SUM(D42:D43)</f>
        <v>25000</v>
      </c>
      <c r="E41" s="270"/>
      <c r="F41" s="270"/>
    </row>
    <row r="42" spans="1:6" ht="18" customHeight="1">
      <c r="A42" s="7">
        <v>18030100</v>
      </c>
      <c r="B42" s="4" t="s">
        <v>257</v>
      </c>
      <c r="C42" s="283">
        <f t="shared" si="0"/>
        <v>20800</v>
      </c>
      <c r="D42" s="284">
        <v>20800</v>
      </c>
      <c r="E42" s="269"/>
      <c r="F42" s="269"/>
    </row>
    <row r="43" spans="1:6" ht="18" customHeight="1">
      <c r="A43" s="7">
        <v>18030200</v>
      </c>
      <c r="B43" s="4" t="s">
        <v>258</v>
      </c>
      <c r="C43" s="283">
        <f t="shared" si="0"/>
        <v>4200</v>
      </c>
      <c r="D43" s="284">
        <v>4200</v>
      </c>
      <c r="E43" s="269"/>
      <c r="F43" s="269"/>
    </row>
    <row r="44" spans="1:6" s="44" customFormat="1" ht="18" customHeight="1">
      <c r="A44" s="289">
        <v>18050000</v>
      </c>
      <c r="B44" s="290" t="s">
        <v>259</v>
      </c>
      <c r="C44" s="287">
        <f t="shared" si="0"/>
        <v>6644300</v>
      </c>
      <c r="D44" s="288">
        <f>SUM(D45,D46,D47)</f>
        <v>6644300</v>
      </c>
      <c r="E44" s="272"/>
      <c r="F44" s="272"/>
    </row>
    <row r="45" spans="1:6" ht="18" customHeight="1">
      <c r="A45" s="7">
        <v>18050300</v>
      </c>
      <c r="B45" s="4" t="s">
        <v>260</v>
      </c>
      <c r="C45" s="283">
        <f t="shared" si="0"/>
        <v>390000</v>
      </c>
      <c r="D45" s="284">
        <v>390000</v>
      </c>
      <c r="E45" s="270"/>
      <c r="F45" s="270"/>
    </row>
    <row r="46" spans="1:6" ht="18" customHeight="1">
      <c r="A46" s="10">
        <v>18050400</v>
      </c>
      <c r="B46" s="41" t="s">
        <v>261</v>
      </c>
      <c r="C46" s="283">
        <f t="shared" si="0"/>
        <v>6022300</v>
      </c>
      <c r="D46" s="284">
        <v>6022300</v>
      </c>
      <c r="E46" s="270"/>
      <c r="F46" s="270"/>
    </row>
    <row r="47" spans="1:11" ht="69.75" customHeight="1">
      <c r="A47" s="8">
        <v>18050500</v>
      </c>
      <c r="B47" s="56" t="s">
        <v>342</v>
      </c>
      <c r="C47" s="283">
        <f t="shared" si="0"/>
        <v>232000</v>
      </c>
      <c r="D47" s="284">
        <v>232000</v>
      </c>
      <c r="E47" s="275">
        <v>0</v>
      </c>
      <c r="F47" s="270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262</v>
      </c>
      <c r="C48" s="278">
        <f t="shared" si="0"/>
        <v>41800</v>
      </c>
      <c r="D48" s="277">
        <f>D49</f>
        <v>0</v>
      </c>
      <c r="E48" s="137">
        <f>E49</f>
        <v>41800</v>
      </c>
      <c r="F48" s="268"/>
    </row>
    <row r="49" spans="1:6" ht="18" customHeight="1">
      <c r="A49" s="20">
        <v>19010000</v>
      </c>
      <c r="B49" s="25" t="s">
        <v>263</v>
      </c>
      <c r="C49" s="287">
        <f t="shared" si="0"/>
        <v>41800</v>
      </c>
      <c r="D49" s="288">
        <f>SUM(D50:D52)</f>
        <v>0</v>
      </c>
      <c r="E49" s="275">
        <f>SUM(E50,E51,E52)</f>
        <v>41800</v>
      </c>
      <c r="F49" s="270"/>
    </row>
    <row r="50" spans="1:6" ht="47.25">
      <c r="A50" s="7">
        <v>19010100</v>
      </c>
      <c r="B50" s="4" t="s">
        <v>264</v>
      </c>
      <c r="C50" s="283">
        <f t="shared" si="0"/>
        <v>20300</v>
      </c>
      <c r="D50" s="284"/>
      <c r="E50" s="276">
        <v>20300</v>
      </c>
      <c r="F50" s="270"/>
    </row>
    <row r="51" spans="1:6" ht="31.5">
      <c r="A51" s="10">
        <v>19010200</v>
      </c>
      <c r="B51" s="41" t="s">
        <v>270</v>
      </c>
      <c r="C51" s="283">
        <f t="shared" si="0"/>
        <v>2700</v>
      </c>
      <c r="D51" s="284"/>
      <c r="E51" s="275">
        <v>2700</v>
      </c>
      <c r="F51" s="270"/>
    </row>
    <row r="52" spans="1:6" ht="47.25">
      <c r="A52" s="7">
        <v>19010300</v>
      </c>
      <c r="B52" s="4" t="s">
        <v>271</v>
      </c>
      <c r="C52" s="283">
        <f t="shared" si="0"/>
        <v>18800</v>
      </c>
      <c r="D52" s="284"/>
      <c r="E52" s="276">
        <v>18800</v>
      </c>
      <c r="F52" s="270"/>
    </row>
    <row r="53" spans="1:6" s="24" customFormat="1" ht="18" customHeight="1">
      <c r="A53" s="20">
        <v>20000000</v>
      </c>
      <c r="B53" s="38" t="s">
        <v>188</v>
      </c>
      <c r="C53" s="278">
        <f t="shared" si="0"/>
        <v>2236900</v>
      </c>
      <c r="D53" s="277">
        <f>D54+D59+D71+D77</f>
        <v>1140250</v>
      </c>
      <c r="E53" s="277">
        <f>E54+E59+E71+E77</f>
        <v>1096650</v>
      </c>
      <c r="F53" s="277">
        <f>F54+F59+F71+F77</f>
        <v>37000</v>
      </c>
    </row>
    <row r="54" spans="1:6" s="5" customFormat="1" ht="18" customHeight="1">
      <c r="A54" s="20">
        <v>21000000</v>
      </c>
      <c r="B54" s="25" t="s">
        <v>189</v>
      </c>
      <c r="C54" s="278">
        <f t="shared" si="0"/>
        <v>53000</v>
      </c>
      <c r="D54" s="277">
        <f>SUM(D55:D56,D58)</f>
        <v>53000</v>
      </c>
      <c r="E54" s="268"/>
      <c r="F54" s="268"/>
    </row>
    <row r="55" spans="1:6" s="5" customFormat="1" ht="42" customHeight="1">
      <c r="A55" s="10">
        <v>21010300</v>
      </c>
      <c r="B55" s="55" t="s">
        <v>343</v>
      </c>
      <c r="C55" s="278">
        <f t="shared" si="0"/>
        <v>8000</v>
      </c>
      <c r="D55" s="284">
        <v>8000</v>
      </c>
      <c r="E55" s="269"/>
      <c r="F55" s="269"/>
    </row>
    <row r="56" spans="1:6" ht="18.75" customHeight="1">
      <c r="A56" s="8">
        <v>21080000</v>
      </c>
      <c r="B56" s="3" t="s">
        <v>194</v>
      </c>
      <c r="C56" s="287">
        <f t="shared" si="0"/>
        <v>35000</v>
      </c>
      <c r="D56" s="288">
        <v>35000</v>
      </c>
      <c r="E56" s="270"/>
      <c r="F56" s="270"/>
    </row>
    <row r="57" spans="1:6" s="6" customFormat="1" ht="18" customHeight="1">
      <c r="A57" s="7">
        <v>21081100</v>
      </c>
      <c r="B57" s="4" t="s">
        <v>203</v>
      </c>
      <c r="C57" s="283">
        <f t="shared" si="0"/>
        <v>35000</v>
      </c>
      <c r="D57" s="284">
        <v>35000</v>
      </c>
      <c r="E57" s="269"/>
      <c r="F57" s="269"/>
    </row>
    <row r="58" spans="1:6" s="6" customFormat="1" ht="53.25" customHeight="1">
      <c r="A58" s="54">
        <v>21081500</v>
      </c>
      <c r="B58" s="54" t="s">
        <v>432</v>
      </c>
      <c r="C58" s="283">
        <f t="shared" si="0"/>
        <v>10000</v>
      </c>
      <c r="D58" s="284">
        <v>10000</v>
      </c>
      <c r="E58" s="269"/>
      <c r="F58" s="269"/>
    </row>
    <row r="59" spans="1:6" s="5" customFormat="1" ht="37.5">
      <c r="A59" s="20">
        <v>22000000</v>
      </c>
      <c r="B59" s="25" t="s">
        <v>190</v>
      </c>
      <c r="C59" s="278">
        <f t="shared" si="0"/>
        <v>1042500</v>
      </c>
      <c r="D59" s="277">
        <f>SUM(D62,D66,D68)</f>
        <v>1042500</v>
      </c>
      <c r="E59" s="268"/>
      <c r="F59" s="268"/>
    </row>
    <row r="60" spans="1:6" s="5" customFormat="1" ht="18.75" hidden="1">
      <c r="A60" s="289">
        <v>22010000</v>
      </c>
      <c r="B60" s="290" t="s">
        <v>256</v>
      </c>
      <c r="C60" s="266">
        <f t="shared" si="0"/>
        <v>0</v>
      </c>
      <c r="D60" s="267">
        <f>D61</f>
        <v>0</v>
      </c>
      <c r="E60" s="268"/>
      <c r="F60" s="268"/>
    </row>
    <row r="61" spans="1:6" s="5" customFormat="1" ht="56.25" hidden="1">
      <c r="A61" s="291">
        <v>22010300</v>
      </c>
      <c r="B61" s="292" t="s">
        <v>272</v>
      </c>
      <c r="C61" s="266">
        <f t="shared" si="0"/>
        <v>0</v>
      </c>
      <c r="D61" s="267"/>
      <c r="E61" s="268"/>
      <c r="F61" s="268"/>
    </row>
    <row r="62" spans="1:6" s="5" customFormat="1" ht="20.25" customHeight="1">
      <c r="A62" s="20">
        <v>2201000</v>
      </c>
      <c r="B62" s="25" t="s">
        <v>352</v>
      </c>
      <c r="C62" s="278">
        <f>SUM(C63:C65)</f>
        <v>933000</v>
      </c>
      <c r="D62" s="277">
        <f>SUM(D63,D64,D65)</f>
        <v>933000</v>
      </c>
      <c r="E62" s="268"/>
      <c r="F62" s="268"/>
    </row>
    <row r="63" spans="1:6" s="5" customFormat="1" ht="53.25" customHeight="1">
      <c r="A63" s="138">
        <v>22010300</v>
      </c>
      <c r="B63" s="138" t="s">
        <v>267</v>
      </c>
      <c r="C63" s="278">
        <f t="shared" si="0"/>
        <v>17000</v>
      </c>
      <c r="D63" s="277">
        <v>17000</v>
      </c>
      <c r="E63" s="268"/>
      <c r="F63" s="268"/>
    </row>
    <row r="64" spans="1:6" s="5" customFormat="1" ht="19.5" customHeight="1">
      <c r="A64" s="57">
        <v>22012500</v>
      </c>
      <c r="B64" s="58" t="s">
        <v>344</v>
      </c>
      <c r="C64" s="278">
        <f t="shared" si="0"/>
        <v>585000</v>
      </c>
      <c r="D64" s="286">
        <v>585000</v>
      </c>
      <c r="E64" s="271"/>
      <c r="F64" s="271"/>
    </row>
    <row r="65" spans="1:6" s="5" customFormat="1" ht="34.5" customHeight="1">
      <c r="A65" s="139">
        <v>22012600</v>
      </c>
      <c r="B65" s="138" t="s">
        <v>268</v>
      </c>
      <c r="C65" s="278">
        <f t="shared" si="0"/>
        <v>331000</v>
      </c>
      <c r="D65" s="286">
        <v>331000</v>
      </c>
      <c r="E65" s="271"/>
      <c r="F65" s="271"/>
    </row>
    <row r="66" spans="1:6" ht="37.5">
      <c r="A66" s="20">
        <v>22080000</v>
      </c>
      <c r="B66" s="25" t="s">
        <v>231</v>
      </c>
      <c r="C66" s="278">
        <f t="shared" si="0"/>
        <v>102000</v>
      </c>
      <c r="D66" s="277">
        <f>D67</f>
        <v>102000</v>
      </c>
      <c r="E66" s="268"/>
      <c r="F66" s="268"/>
    </row>
    <row r="67" spans="1:6" s="6" customFormat="1" ht="31.5">
      <c r="A67" s="10">
        <v>22080400</v>
      </c>
      <c r="B67" s="41" t="s">
        <v>191</v>
      </c>
      <c r="C67" s="287">
        <f t="shared" si="0"/>
        <v>102000</v>
      </c>
      <c r="D67" s="284">
        <v>102000</v>
      </c>
      <c r="E67" s="269"/>
      <c r="F67" s="269"/>
    </row>
    <row r="68" spans="1:6" ht="18" customHeight="1">
      <c r="A68" s="20">
        <v>22090000</v>
      </c>
      <c r="B68" s="25" t="s">
        <v>192</v>
      </c>
      <c r="C68" s="278">
        <f t="shared" si="0"/>
        <v>7500</v>
      </c>
      <c r="D68" s="277">
        <f>SUM(D69,D70)</f>
        <v>7500</v>
      </c>
      <c r="E68" s="268"/>
      <c r="F68" s="268"/>
    </row>
    <row r="69" spans="1:6" ht="47.25">
      <c r="A69" s="10">
        <v>22090100</v>
      </c>
      <c r="B69" s="41" t="s">
        <v>251</v>
      </c>
      <c r="C69" s="283">
        <f t="shared" si="0"/>
        <v>6500</v>
      </c>
      <c r="D69" s="284">
        <v>6500</v>
      </c>
      <c r="E69" s="270"/>
      <c r="F69" s="270"/>
    </row>
    <row r="70" spans="1:6" ht="47.25">
      <c r="A70" s="59">
        <v>22090400</v>
      </c>
      <c r="B70" s="54" t="s">
        <v>230</v>
      </c>
      <c r="C70" s="283">
        <f t="shared" si="0"/>
        <v>1000</v>
      </c>
      <c r="D70" s="284">
        <v>1000</v>
      </c>
      <c r="E70" s="270"/>
      <c r="F70" s="270"/>
    </row>
    <row r="71" spans="1:6" s="5" customFormat="1" ht="18" customHeight="1">
      <c r="A71" s="20">
        <v>24000000</v>
      </c>
      <c r="B71" s="25" t="s">
        <v>193</v>
      </c>
      <c r="C71" s="278">
        <f t="shared" si="0"/>
        <v>82250</v>
      </c>
      <c r="D71" s="277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194</v>
      </c>
      <c r="C72" s="278">
        <f t="shared" si="0"/>
        <v>45250</v>
      </c>
      <c r="D72" s="277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194</v>
      </c>
      <c r="C73" s="287">
        <f t="shared" si="0"/>
        <v>41100</v>
      </c>
      <c r="D73" s="284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356</v>
      </c>
      <c r="C74" s="287">
        <f t="shared" si="0"/>
        <v>500</v>
      </c>
      <c r="D74" s="284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433</v>
      </c>
      <c r="C75" s="287">
        <f t="shared" si="0"/>
        <v>3650</v>
      </c>
      <c r="D75" s="284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349</v>
      </c>
      <c r="C76" s="287">
        <f t="shared" si="0"/>
        <v>37000</v>
      </c>
      <c r="D76" s="288">
        <v>0</v>
      </c>
      <c r="E76" s="276">
        <v>37000</v>
      </c>
      <c r="F76" s="276">
        <v>37000</v>
      </c>
    </row>
    <row r="77" spans="1:6" s="5" customFormat="1" ht="18" customHeight="1">
      <c r="A77" s="20">
        <v>25000000</v>
      </c>
      <c r="B77" s="25" t="s">
        <v>195</v>
      </c>
      <c r="C77" s="278">
        <f t="shared" si="0"/>
        <v>1059150</v>
      </c>
      <c r="D77" s="277"/>
      <c r="E77" s="137">
        <v>1059150</v>
      </c>
      <c r="F77" s="268"/>
    </row>
    <row r="78" spans="1:6" s="24" customFormat="1" ht="18" customHeight="1">
      <c r="A78" s="20">
        <v>30000000</v>
      </c>
      <c r="B78" s="25" t="s">
        <v>201</v>
      </c>
      <c r="C78" s="278">
        <f t="shared" si="0"/>
        <v>2000</v>
      </c>
      <c r="D78" s="277">
        <f>D79</f>
        <v>2000</v>
      </c>
      <c r="E78" s="277">
        <f>E80</f>
        <v>0</v>
      </c>
      <c r="F78" s="277">
        <f>F80</f>
        <v>0</v>
      </c>
    </row>
    <row r="79" spans="1:7" s="49" customFormat="1" ht="58.5" customHeight="1">
      <c r="A79" s="10">
        <v>31010200</v>
      </c>
      <c r="B79" s="55" t="s">
        <v>348</v>
      </c>
      <c r="C79" s="278">
        <f t="shared" si="0"/>
        <v>2000</v>
      </c>
      <c r="D79" s="284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562</v>
      </c>
      <c r="C80" s="278">
        <f t="shared" si="0"/>
        <v>0</v>
      </c>
      <c r="D80" s="277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563</v>
      </c>
      <c r="C81" s="287">
        <f t="shared" si="0"/>
        <v>0</v>
      </c>
      <c r="D81" s="277"/>
      <c r="E81" s="275">
        <f>E82</f>
        <v>0</v>
      </c>
      <c r="F81" s="275">
        <f>E81</f>
        <v>0</v>
      </c>
    </row>
    <row r="82" spans="1:6" s="6" customFormat="1" ht="59.25" customHeight="1">
      <c r="A82" s="7">
        <v>33010100</v>
      </c>
      <c r="B82" s="4" t="s">
        <v>30</v>
      </c>
      <c r="C82" s="283">
        <f t="shared" si="0"/>
        <v>0</v>
      </c>
      <c r="D82" s="284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252</v>
      </c>
      <c r="C83" s="266">
        <f t="shared" si="0"/>
        <v>0</v>
      </c>
      <c r="D83" s="270"/>
      <c r="E83" s="269"/>
      <c r="F83" s="270"/>
    </row>
    <row r="84" spans="1:8" s="27" customFormat="1" ht="18" customHeight="1">
      <c r="A84" s="26"/>
      <c r="B84" s="39" t="s">
        <v>204</v>
      </c>
      <c r="C84" s="294">
        <f t="shared" si="0"/>
        <v>56328550</v>
      </c>
      <c r="D84" s="293">
        <f>D10+D53+D78</f>
        <v>55190100</v>
      </c>
      <c r="E84" s="293">
        <f>E10+E53+E78</f>
        <v>1138450</v>
      </c>
      <c r="F84" s="293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196</v>
      </c>
      <c r="C85" s="278">
        <f t="shared" si="0"/>
        <v>21690036</v>
      </c>
      <c r="D85" s="277">
        <f>D86</f>
        <v>21690036</v>
      </c>
      <c r="E85" s="267"/>
      <c r="F85" s="267"/>
    </row>
    <row r="86" spans="1:6" s="5" customFormat="1" ht="18" customHeight="1">
      <c r="A86" s="20">
        <v>41000000</v>
      </c>
      <c r="B86" s="25" t="s">
        <v>197</v>
      </c>
      <c r="C86" s="278">
        <f t="shared" si="0"/>
        <v>21690036</v>
      </c>
      <c r="D86" s="277">
        <f>D87+D89+D96+D94</f>
        <v>21690036</v>
      </c>
      <c r="E86" s="268"/>
      <c r="F86" s="268"/>
    </row>
    <row r="87" spans="1:6" ht="18" customHeight="1">
      <c r="A87" s="11">
        <v>41020000</v>
      </c>
      <c r="B87" s="16" t="s">
        <v>198</v>
      </c>
      <c r="C87" s="278">
        <f t="shared" si="0"/>
        <v>455100</v>
      </c>
      <c r="D87" s="277">
        <f>D88</f>
        <v>455100</v>
      </c>
      <c r="E87" s="137"/>
      <c r="F87" s="268"/>
    </row>
    <row r="88" spans="1:6" s="53" customFormat="1" ht="18.75">
      <c r="A88" s="10">
        <v>41020100</v>
      </c>
      <c r="B88" s="4" t="s">
        <v>273</v>
      </c>
      <c r="C88" s="283">
        <f t="shared" si="0"/>
        <v>455100</v>
      </c>
      <c r="D88" s="284">
        <v>455100</v>
      </c>
      <c r="E88" s="136"/>
      <c r="F88" s="269"/>
    </row>
    <row r="89" spans="1:6" ht="39.75" customHeight="1">
      <c r="A89" s="20">
        <v>41030000</v>
      </c>
      <c r="B89" s="25" t="s">
        <v>56</v>
      </c>
      <c r="C89" s="278">
        <f t="shared" si="0"/>
        <v>19893140</v>
      </c>
      <c r="D89" s="277">
        <f>D90+D91+D93</f>
        <v>19893140</v>
      </c>
      <c r="E89" s="268"/>
      <c r="F89" s="268"/>
    </row>
    <row r="90" spans="1:6" ht="52.5" customHeight="1">
      <c r="A90" s="487">
        <v>41032500</v>
      </c>
      <c r="B90" s="488" t="s">
        <v>434</v>
      </c>
      <c r="C90" s="278">
        <f t="shared" si="0"/>
        <v>147140</v>
      </c>
      <c r="D90" s="277">
        <v>147140</v>
      </c>
      <c r="E90" s="268"/>
      <c r="F90" s="268"/>
    </row>
    <row r="91" spans="1:6" s="6" customFormat="1" ht="18.75">
      <c r="A91" s="7">
        <v>41033900</v>
      </c>
      <c r="B91" s="465" t="s">
        <v>274</v>
      </c>
      <c r="C91" s="283">
        <f t="shared" si="0"/>
        <v>17057800</v>
      </c>
      <c r="D91" s="284">
        <v>17057800</v>
      </c>
      <c r="E91" s="269"/>
      <c r="F91" s="269"/>
    </row>
    <row r="92" spans="1:6" s="6" customFormat="1" ht="140.25" customHeight="1" hidden="1">
      <c r="A92" s="7">
        <v>41030700</v>
      </c>
      <c r="B92" s="4" t="s">
        <v>211</v>
      </c>
      <c r="C92" s="283">
        <f t="shared" si="0"/>
        <v>0</v>
      </c>
      <c r="D92" s="284"/>
      <c r="E92" s="269"/>
      <c r="F92" s="269"/>
    </row>
    <row r="93" spans="1:6" s="6" customFormat="1" ht="18" customHeight="1">
      <c r="A93" s="7">
        <v>41034200</v>
      </c>
      <c r="B93" s="4" t="s">
        <v>275</v>
      </c>
      <c r="C93" s="283">
        <f t="shared" si="0"/>
        <v>2688200</v>
      </c>
      <c r="D93" s="284">
        <v>2688200</v>
      </c>
      <c r="E93" s="269"/>
      <c r="F93" s="269"/>
    </row>
    <row r="94" spans="1:6" s="6" customFormat="1" ht="46.5" customHeight="1">
      <c r="A94" s="281">
        <v>41040000</v>
      </c>
      <c r="B94" s="282" t="s">
        <v>23</v>
      </c>
      <c r="C94" s="278">
        <f>SUM(D94)</f>
        <v>359200</v>
      </c>
      <c r="D94" s="277">
        <f>SUM(D95)</f>
        <v>359200</v>
      </c>
      <c r="E94" s="269"/>
      <c r="F94" s="269"/>
    </row>
    <row r="95" spans="1:6" s="6" customFormat="1" ht="61.5" customHeight="1">
      <c r="A95" s="342">
        <v>41040200</v>
      </c>
      <c r="B95" s="343" t="s">
        <v>24</v>
      </c>
      <c r="C95" s="283">
        <f>SUM(D95)</f>
        <v>359200</v>
      </c>
      <c r="D95" s="284">
        <v>359200</v>
      </c>
      <c r="E95" s="269"/>
      <c r="F95" s="269"/>
    </row>
    <row r="96" spans="1:6" s="6" customFormat="1" ht="36" customHeight="1">
      <c r="A96" s="281">
        <v>41050000</v>
      </c>
      <c r="B96" s="282" t="s">
        <v>57</v>
      </c>
      <c r="C96" s="278">
        <f>SUM(D96:E96)</f>
        <v>982596</v>
      </c>
      <c r="D96" s="277">
        <f>SUM(D97,D98,D99,D101,D102,D103,D105,D104,D100)</f>
        <v>982596</v>
      </c>
      <c r="E96" s="269" t="s">
        <v>357</v>
      </c>
      <c r="F96" s="269"/>
    </row>
    <row r="97" spans="1:6" s="362" customFormat="1" ht="50.25" customHeight="1">
      <c r="A97" s="342">
        <v>41051200</v>
      </c>
      <c r="B97" s="343" t="s">
        <v>22</v>
      </c>
      <c r="C97" s="283">
        <f t="shared" si="0"/>
        <v>381600</v>
      </c>
      <c r="D97" s="284">
        <v>381600</v>
      </c>
      <c r="E97" s="361"/>
      <c r="F97" s="361"/>
    </row>
    <row r="98" spans="1:6" s="6" customFormat="1" ht="62.25" customHeight="1" hidden="1">
      <c r="A98" s="7">
        <v>41030700</v>
      </c>
      <c r="B98" s="4" t="s">
        <v>211</v>
      </c>
      <c r="C98" s="283">
        <f t="shared" si="0"/>
        <v>0</v>
      </c>
      <c r="D98" s="284"/>
      <c r="E98" s="269"/>
      <c r="F98" s="269"/>
    </row>
    <row r="99" spans="1:6" s="6" customFormat="1" ht="63" hidden="1">
      <c r="A99" s="280">
        <v>41050200</v>
      </c>
      <c r="B99" s="279" t="s">
        <v>58</v>
      </c>
      <c r="C99" s="283">
        <f t="shared" si="0"/>
        <v>0</v>
      </c>
      <c r="D99" s="284"/>
      <c r="E99" s="269"/>
      <c r="F99" s="269"/>
    </row>
    <row r="100" spans="1:6" s="6" customFormat="1" ht="47.25">
      <c r="A100" s="280">
        <v>41051400</v>
      </c>
      <c r="B100" s="279" t="s">
        <v>14</v>
      </c>
      <c r="C100" s="283">
        <f t="shared" si="0"/>
        <v>268696</v>
      </c>
      <c r="D100" s="284">
        <v>268696</v>
      </c>
      <c r="E100" s="269"/>
      <c r="F100" s="269"/>
    </row>
    <row r="101" spans="1:6" s="362" customFormat="1" ht="47.25">
      <c r="A101" s="342">
        <v>41051500</v>
      </c>
      <c r="B101" s="343" t="s">
        <v>205</v>
      </c>
      <c r="C101" s="283">
        <f t="shared" si="0"/>
        <v>67000</v>
      </c>
      <c r="D101" s="284">
        <v>67000</v>
      </c>
      <c r="E101" s="361"/>
      <c r="F101" s="361"/>
    </row>
    <row r="102" spans="1:6" s="362" customFormat="1" ht="31.5" customHeight="1">
      <c r="A102" s="280">
        <v>41053900</v>
      </c>
      <c r="B102" s="279" t="s">
        <v>531</v>
      </c>
      <c r="C102" s="283">
        <f t="shared" si="0"/>
        <v>56800</v>
      </c>
      <c r="D102" s="284">
        <v>56800</v>
      </c>
      <c r="E102" s="361"/>
      <c r="F102" s="361"/>
    </row>
    <row r="103" spans="1:6" s="6" customFormat="1" ht="48.75" customHeight="1">
      <c r="A103" s="487">
        <v>41055000</v>
      </c>
      <c r="B103" s="488" t="s">
        <v>435</v>
      </c>
      <c r="C103" s="283">
        <f t="shared" si="0"/>
        <v>208500</v>
      </c>
      <c r="D103" s="285">
        <v>208500</v>
      </c>
      <c r="E103" s="273"/>
      <c r="F103" s="269"/>
    </row>
    <row r="104" spans="1:6" s="6" customFormat="1" ht="15.75" customHeight="1">
      <c r="A104" s="342"/>
      <c r="B104" s="343"/>
      <c r="C104" s="283">
        <f t="shared" si="0"/>
        <v>0</v>
      </c>
      <c r="D104" s="285">
        <v>0</v>
      </c>
      <c r="E104" s="273"/>
      <c r="F104" s="269"/>
    </row>
    <row r="105" spans="1:6" s="6" customFormat="1" ht="18.75">
      <c r="A105" s="280"/>
      <c r="B105" s="279"/>
      <c r="C105" s="283">
        <f aca="true" t="shared" si="1" ref="C105:C113">D105+E105</f>
        <v>0</v>
      </c>
      <c r="D105" s="284">
        <v>0</v>
      </c>
      <c r="E105" s="273"/>
      <c r="F105" s="269"/>
    </row>
    <row r="106" spans="1:6" ht="63" hidden="1">
      <c r="A106" s="9">
        <v>41036000</v>
      </c>
      <c r="B106" s="47" t="s">
        <v>215</v>
      </c>
      <c r="C106" s="266">
        <f t="shared" si="1"/>
        <v>0</v>
      </c>
      <c r="D106" s="270"/>
      <c r="E106" s="274"/>
      <c r="F106" s="270"/>
    </row>
    <row r="107" spans="1:6" ht="62.25" customHeight="1" hidden="1">
      <c r="A107" s="9">
        <v>41036300</v>
      </c>
      <c r="B107" s="47" t="s">
        <v>212</v>
      </c>
      <c r="C107" s="266">
        <f t="shared" si="1"/>
        <v>0</v>
      </c>
      <c r="D107" s="270"/>
      <c r="E107" s="274"/>
      <c r="F107" s="270"/>
    </row>
    <row r="108" spans="1:6" ht="62.25" customHeight="1" hidden="1">
      <c r="A108" s="9">
        <v>41037000</v>
      </c>
      <c r="B108" s="47" t="s">
        <v>213</v>
      </c>
      <c r="C108" s="266">
        <f t="shared" si="1"/>
        <v>0</v>
      </c>
      <c r="D108" s="270"/>
      <c r="E108" s="274"/>
      <c r="F108" s="270"/>
    </row>
    <row r="109" spans="1:6" ht="62.25" customHeight="1" hidden="1">
      <c r="A109" s="9">
        <v>41038000</v>
      </c>
      <c r="B109" s="47" t="s">
        <v>214</v>
      </c>
      <c r="C109" s="266">
        <f t="shared" si="1"/>
        <v>0</v>
      </c>
      <c r="D109" s="270"/>
      <c r="E109" s="274"/>
      <c r="F109" s="270"/>
    </row>
    <row r="110" spans="1:6" ht="62.25" customHeight="1" hidden="1">
      <c r="A110" s="9">
        <v>41038200</v>
      </c>
      <c r="B110" s="47" t="s">
        <v>217</v>
      </c>
      <c r="C110" s="266">
        <f t="shared" si="1"/>
        <v>0</v>
      </c>
      <c r="D110" s="270"/>
      <c r="E110" s="274"/>
      <c r="F110" s="270"/>
    </row>
    <row r="111" spans="1:6" s="5" customFormat="1" ht="15" customHeight="1" hidden="1">
      <c r="A111" s="22">
        <v>43000000</v>
      </c>
      <c r="B111" s="23" t="s">
        <v>216</v>
      </c>
      <c r="C111" s="266">
        <f t="shared" si="1"/>
        <v>0</v>
      </c>
      <c r="D111" s="268"/>
      <c r="E111" s="268">
        <f>E112</f>
        <v>0</v>
      </c>
      <c r="F111" s="268">
        <f>F112</f>
        <v>0</v>
      </c>
    </row>
    <row r="112" spans="1:6" ht="31.5" hidden="1">
      <c r="A112" s="9">
        <v>43010000</v>
      </c>
      <c r="B112" s="21" t="s">
        <v>199</v>
      </c>
      <c r="C112" s="266">
        <f t="shared" si="1"/>
        <v>0</v>
      </c>
      <c r="D112" s="270"/>
      <c r="E112" s="270">
        <v>0</v>
      </c>
      <c r="F112" s="270">
        <f>E112</f>
        <v>0</v>
      </c>
    </row>
    <row r="113" spans="1:6" s="29" customFormat="1" ht="18" customHeight="1">
      <c r="A113" s="26"/>
      <c r="B113" s="39" t="s">
        <v>200</v>
      </c>
      <c r="C113" s="294">
        <f t="shared" si="1"/>
        <v>78018586</v>
      </c>
      <c r="D113" s="293">
        <f>D84+D85</f>
        <v>76880136</v>
      </c>
      <c r="E113" s="293">
        <f>E84+E85</f>
        <v>1138450</v>
      </c>
      <c r="F113" s="293">
        <f>F84</f>
        <v>37000</v>
      </c>
    </row>
    <row r="114" spans="1:6" ht="15.75" customHeight="1">
      <c r="A114" s="12"/>
      <c r="B114" s="40"/>
      <c r="C114" s="40"/>
      <c r="D114" s="60" t="s">
        <v>357</v>
      </c>
      <c r="E114" s="60"/>
      <c r="F114" s="60"/>
    </row>
    <row r="115" spans="1:6" ht="15.75" customHeight="1">
      <c r="A115" s="12"/>
      <c r="B115" s="40"/>
      <c r="C115" s="40"/>
      <c r="D115" s="60" t="s">
        <v>357</v>
      </c>
      <c r="E115" s="61"/>
      <c r="F115" s="60"/>
    </row>
    <row r="116" spans="1:6" ht="22.5" customHeight="1">
      <c r="A116" s="13"/>
      <c r="B116" s="17" t="s">
        <v>368</v>
      </c>
      <c r="C116" s="17"/>
      <c r="D116" s="60"/>
      <c r="E116" s="31" t="s">
        <v>55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3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646</v>
      </c>
      <c r="F1" s="679"/>
      <c r="G1" s="341"/>
      <c r="H1" s="65"/>
    </row>
    <row r="2" spans="1:6" ht="27" customHeight="1">
      <c r="A2" s="680" t="s">
        <v>219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358</v>
      </c>
      <c r="B4" s="681" t="s">
        <v>21</v>
      </c>
      <c r="C4" s="683" t="s">
        <v>577</v>
      </c>
      <c r="D4" s="681" t="s">
        <v>182</v>
      </c>
      <c r="E4" s="681" t="s">
        <v>183</v>
      </c>
      <c r="F4" s="681"/>
    </row>
    <row r="5" spans="1:6" ht="18" customHeight="1">
      <c r="A5" s="681"/>
      <c r="B5" s="681"/>
      <c r="C5" s="684"/>
      <c r="D5" s="681"/>
      <c r="E5" s="681" t="s">
        <v>577</v>
      </c>
      <c r="F5" s="681" t="s">
        <v>359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360</v>
      </c>
      <c r="C8" s="69"/>
      <c r="D8" s="70" t="s">
        <v>361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362</v>
      </c>
      <c r="C9" s="69"/>
      <c r="D9" s="70" t="s">
        <v>361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363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364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365</v>
      </c>
      <c r="C12" s="69"/>
      <c r="D12" s="70" t="s">
        <v>361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360</v>
      </c>
      <c r="C14" s="666">
        <v>821953</v>
      </c>
      <c r="D14" s="71">
        <v>414828.67</v>
      </c>
      <c r="E14" s="71">
        <v>407124.33</v>
      </c>
      <c r="F14" s="71">
        <v>407124.33</v>
      </c>
    </row>
    <row r="15" spans="1:6" s="72" customFormat="1" ht="32.25" customHeight="1">
      <c r="A15" s="68">
        <v>208000</v>
      </c>
      <c r="B15" s="69" t="s">
        <v>362</v>
      </c>
      <c r="C15" s="666">
        <f>D15+E15</f>
        <v>821953</v>
      </c>
      <c r="D15" s="71">
        <v>414828.67</v>
      </c>
      <c r="E15" s="71">
        <v>407124.33</v>
      </c>
      <c r="F15" s="71">
        <v>407124.33</v>
      </c>
    </row>
    <row r="16" spans="1:6" s="72" customFormat="1" ht="32.25" customHeight="1">
      <c r="A16" s="73">
        <v>208100</v>
      </c>
      <c r="B16" s="74" t="s">
        <v>363</v>
      </c>
      <c r="C16" s="75">
        <f>D16+E16</f>
        <v>821953</v>
      </c>
      <c r="D16" s="75">
        <v>728713</v>
      </c>
      <c r="E16" s="75">
        <v>93240</v>
      </c>
      <c r="F16" s="390">
        <v>93240</v>
      </c>
    </row>
    <row r="17" spans="1:6" s="72" customFormat="1" ht="57" customHeight="1">
      <c r="A17" s="73">
        <v>208400</v>
      </c>
      <c r="B17" s="74" t="s">
        <v>364</v>
      </c>
      <c r="C17" s="75">
        <f>D17+E17</f>
        <v>0</v>
      </c>
      <c r="D17" s="75">
        <v>-313884.33</v>
      </c>
      <c r="E17" s="75">
        <v>313884.33</v>
      </c>
      <c r="F17" s="75">
        <v>313884.33</v>
      </c>
    </row>
    <row r="18" spans="1:6" ht="18.75" customHeight="1">
      <c r="A18" s="68"/>
      <c r="B18" s="69" t="s">
        <v>3</v>
      </c>
      <c r="C18" s="666">
        <v>821953</v>
      </c>
      <c r="D18" s="71">
        <v>414828.67</v>
      </c>
      <c r="E18" s="71">
        <v>407124.33</v>
      </c>
      <c r="F18" s="71">
        <v>407124.33</v>
      </c>
    </row>
    <row r="19" spans="1:6" ht="34.5" customHeight="1">
      <c r="A19" s="68"/>
      <c r="B19" s="69" t="s">
        <v>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366</v>
      </c>
      <c r="C20" s="666">
        <v>821953</v>
      </c>
      <c r="D20" s="71">
        <v>414828.67</v>
      </c>
      <c r="E20" s="71">
        <v>407124.33</v>
      </c>
      <c r="F20" s="71">
        <v>407124.33</v>
      </c>
    </row>
    <row r="21" spans="1:6" ht="24" customHeight="1">
      <c r="A21" s="68">
        <v>602000</v>
      </c>
      <c r="B21" s="69" t="s">
        <v>367</v>
      </c>
      <c r="C21" s="666">
        <v>821953</v>
      </c>
      <c r="D21" s="71">
        <v>414828.67</v>
      </c>
      <c r="E21" s="71">
        <v>407124.33</v>
      </c>
      <c r="F21" s="71">
        <v>407124.33</v>
      </c>
    </row>
    <row r="22" spans="1:6" ht="18.75">
      <c r="A22" s="73">
        <v>602100</v>
      </c>
      <c r="B22" s="74" t="s">
        <v>363</v>
      </c>
      <c r="C22" s="75">
        <f>D22+E22</f>
        <v>821953</v>
      </c>
      <c r="D22" s="75">
        <v>728713</v>
      </c>
      <c r="E22" s="75">
        <v>93240</v>
      </c>
      <c r="F22" s="391">
        <v>93240</v>
      </c>
    </row>
    <row r="23" spans="1:6" ht="56.25">
      <c r="A23" s="76">
        <v>602400</v>
      </c>
      <c r="B23" s="74" t="s">
        <v>364</v>
      </c>
      <c r="C23" s="75">
        <f>D23+E23</f>
        <v>-0.002999999967869371</v>
      </c>
      <c r="D23" s="75">
        <v>-313884.333</v>
      </c>
      <c r="E23" s="75">
        <v>313884.33</v>
      </c>
      <c r="F23" s="75">
        <v>313884.33</v>
      </c>
    </row>
    <row r="24" spans="1:6" ht="18.75" customHeight="1">
      <c r="A24" s="68"/>
      <c r="B24" s="69" t="s">
        <v>3</v>
      </c>
      <c r="C24" s="75">
        <v>821953</v>
      </c>
      <c r="D24" s="71">
        <v>414828.67</v>
      </c>
      <c r="E24" s="71">
        <v>407124.33</v>
      </c>
      <c r="F24" s="71">
        <v>407124.33</v>
      </c>
    </row>
    <row r="27" spans="2:5" ht="18.75">
      <c r="B27" s="77" t="s">
        <v>368</v>
      </c>
      <c r="C27" s="77"/>
      <c r="D27" s="77"/>
      <c r="E27" s="77" t="s">
        <v>55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4"/>
  <sheetViews>
    <sheetView showZeros="0" zoomScale="50" zoomScaleNormal="50" workbookViewId="0" topLeftCell="B1">
      <selection activeCell="P1" sqref="P1:R1"/>
    </sheetView>
  </sheetViews>
  <sheetFormatPr defaultColWidth="8.8515625" defaultRowHeight="12.75"/>
  <cols>
    <col min="1" max="1" width="3.7109375" style="656" customWidth="1"/>
    <col min="2" max="2" width="19.7109375" style="510" customWidth="1"/>
    <col min="3" max="3" width="15.00390625" style="510" customWidth="1"/>
    <col min="4" max="4" width="16.421875" style="510" customWidth="1"/>
    <col min="5" max="5" width="55.8515625" style="664" customWidth="1"/>
    <col min="6" max="7" width="17.57421875" style="510" customWidth="1"/>
    <col min="8" max="8" width="17.421875" style="510" customWidth="1"/>
    <col min="9" max="9" width="15.7109375" style="510" customWidth="1"/>
    <col min="10" max="10" width="14.7109375" style="510" customWidth="1"/>
    <col min="11" max="11" width="16.28125" style="510" customWidth="1"/>
    <col min="12" max="13" width="14.8515625" style="510" customWidth="1"/>
    <col min="14" max="14" width="16.00390625" style="511" customWidth="1"/>
    <col min="15" max="15" width="13.57421875" style="510" customWidth="1"/>
    <col min="16" max="16" width="14.57421875" style="510" customWidth="1"/>
    <col min="17" max="17" width="16.7109375" style="510" customWidth="1"/>
    <col min="18" max="18" width="18.28125" style="510" customWidth="1"/>
    <col min="19" max="19" width="8.8515625" style="511" customWidth="1"/>
    <col min="20" max="20" width="22.57421875" style="511" customWidth="1"/>
    <col min="21" max="21" width="14.8515625" style="511" customWidth="1"/>
    <col min="22" max="22" width="13.00390625" style="511" bestFit="1" customWidth="1"/>
    <col min="23" max="16384" width="8.8515625" style="511" customWidth="1"/>
  </cols>
  <sheetData>
    <row r="1" spans="1:18" ht="196.5" customHeight="1">
      <c r="A1" s="507"/>
      <c r="B1" s="507"/>
      <c r="C1" s="507"/>
      <c r="D1" s="507"/>
      <c r="E1" s="508"/>
      <c r="F1" s="507"/>
      <c r="G1" s="507"/>
      <c r="H1" s="507"/>
      <c r="I1" s="507"/>
      <c r="J1" s="507"/>
      <c r="K1" s="507"/>
      <c r="L1" s="507"/>
      <c r="M1" s="507"/>
      <c r="N1" s="509"/>
      <c r="P1" s="689" t="s">
        <v>647</v>
      </c>
      <c r="Q1" s="689"/>
      <c r="R1" s="689"/>
    </row>
    <row r="2" spans="1:18" ht="12" customHeight="1">
      <c r="A2" s="507"/>
      <c r="B2" s="507"/>
      <c r="C2" s="507"/>
      <c r="D2" s="507"/>
      <c r="E2" s="508"/>
      <c r="F2" s="507"/>
      <c r="G2" s="507"/>
      <c r="H2" s="507"/>
      <c r="I2" s="507"/>
      <c r="J2" s="507"/>
      <c r="K2" s="507"/>
      <c r="L2" s="507"/>
      <c r="M2" s="507"/>
      <c r="N2" s="509"/>
      <c r="O2" s="693"/>
      <c r="P2" s="693"/>
      <c r="Q2" s="693"/>
      <c r="R2" s="693"/>
    </row>
    <row r="3" spans="1:18" ht="49.5" customHeight="1">
      <c r="A3" s="512"/>
      <c r="B3" s="691" t="s">
        <v>220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514" t="s">
        <v>369</v>
      </c>
    </row>
    <row r="4" spans="1:18" ht="28.5" customHeight="1">
      <c r="A4" s="512"/>
      <c r="B4" s="690">
        <v>25539000000</v>
      </c>
      <c r="C4" s="690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5"/>
      <c r="O4" s="513"/>
      <c r="P4" s="513"/>
      <c r="Q4" s="513"/>
      <c r="R4" s="514"/>
    </row>
    <row r="5" spans="1:18" ht="72" customHeight="1">
      <c r="A5" s="695"/>
      <c r="B5" s="687" t="s">
        <v>125</v>
      </c>
      <c r="C5" s="687" t="s">
        <v>575</v>
      </c>
      <c r="D5" s="696" t="s">
        <v>586</v>
      </c>
      <c r="E5" s="692" t="s">
        <v>574</v>
      </c>
      <c r="F5" s="686" t="s">
        <v>182</v>
      </c>
      <c r="G5" s="686"/>
      <c r="H5" s="686"/>
      <c r="I5" s="686"/>
      <c r="J5" s="686"/>
      <c r="K5" s="686" t="s">
        <v>183</v>
      </c>
      <c r="L5" s="686"/>
      <c r="M5" s="686"/>
      <c r="N5" s="686"/>
      <c r="O5" s="686"/>
      <c r="P5" s="686"/>
      <c r="Q5" s="686"/>
      <c r="R5" s="688" t="s">
        <v>287</v>
      </c>
    </row>
    <row r="6" spans="1:18" ht="21" customHeight="1">
      <c r="A6" s="695"/>
      <c r="B6" s="687"/>
      <c r="C6" s="687"/>
      <c r="D6" s="697"/>
      <c r="E6" s="692"/>
      <c r="F6" s="686" t="s">
        <v>577</v>
      </c>
      <c r="G6" s="686" t="s">
        <v>370</v>
      </c>
      <c r="H6" s="688" t="s">
        <v>371</v>
      </c>
      <c r="I6" s="688"/>
      <c r="J6" s="688" t="s">
        <v>372</v>
      </c>
      <c r="K6" s="686" t="s">
        <v>577</v>
      </c>
      <c r="L6" s="688" t="s">
        <v>157</v>
      </c>
      <c r="M6" s="688"/>
      <c r="N6" s="694" t="s">
        <v>370</v>
      </c>
      <c r="O6" s="688" t="s">
        <v>371</v>
      </c>
      <c r="P6" s="688"/>
      <c r="Q6" s="688" t="s">
        <v>372</v>
      </c>
      <c r="R6" s="688"/>
    </row>
    <row r="7" spans="1:18" ht="188.25" customHeight="1">
      <c r="A7" s="695"/>
      <c r="B7" s="687"/>
      <c r="C7" s="687"/>
      <c r="D7" s="698"/>
      <c r="E7" s="692"/>
      <c r="F7" s="686"/>
      <c r="G7" s="686"/>
      <c r="H7" s="516" t="s">
        <v>373</v>
      </c>
      <c r="I7" s="516" t="s">
        <v>374</v>
      </c>
      <c r="J7" s="688"/>
      <c r="K7" s="686"/>
      <c r="L7" s="516" t="s">
        <v>158</v>
      </c>
      <c r="M7" s="518" t="s">
        <v>159</v>
      </c>
      <c r="N7" s="694"/>
      <c r="O7" s="516" t="s">
        <v>373</v>
      </c>
      <c r="P7" s="516" t="s">
        <v>374</v>
      </c>
      <c r="Q7" s="688"/>
      <c r="R7" s="688"/>
    </row>
    <row r="8" spans="1:18" s="522" customFormat="1" ht="13.5" customHeight="1">
      <c r="A8" s="519"/>
      <c r="B8" s="520">
        <v>1</v>
      </c>
      <c r="C8" s="520">
        <v>2</v>
      </c>
      <c r="D8" s="520">
        <v>3</v>
      </c>
      <c r="E8" s="521">
        <v>4</v>
      </c>
      <c r="F8" s="516">
        <v>5</v>
      </c>
      <c r="G8" s="516">
        <v>6</v>
      </c>
      <c r="H8" s="516">
        <v>7</v>
      </c>
      <c r="I8" s="516">
        <v>8</v>
      </c>
      <c r="J8" s="516">
        <v>9</v>
      </c>
      <c r="K8" s="516">
        <v>10</v>
      </c>
      <c r="L8" s="516">
        <v>11</v>
      </c>
      <c r="M8" s="516"/>
      <c r="N8" s="517">
        <v>12</v>
      </c>
      <c r="O8" s="516">
        <v>13</v>
      </c>
      <c r="P8" s="516">
        <v>14</v>
      </c>
      <c r="Q8" s="516">
        <v>15</v>
      </c>
      <c r="R8" s="516">
        <v>16</v>
      </c>
    </row>
    <row r="9" spans="1:18" s="522" customFormat="1" ht="44.25" customHeight="1">
      <c r="A9" s="523"/>
      <c r="B9" s="524" t="s">
        <v>376</v>
      </c>
      <c r="C9" s="524"/>
      <c r="D9" s="524"/>
      <c r="E9" s="142" t="s">
        <v>375</v>
      </c>
      <c r="F9" s="525">
        <f>F10</f>
        <v>20856500</v>
      </c>
      <c r="G9" s="525">
        <f aca="true" t="shared" si="0" ref="G9:Q9">G10</f>
        <v>20856500</v>
      </c>
      <c r="H9" s="525">
        <f t="shared" si="0"/>
        <v>11511200</v>
      </c>
      <c r="I9" s="525">
        <f t="shared" si="0"/>
        <v>818000</v>
      </c>
      <c r="J9" s="525">
        <f t="shared" si="0"/>
        <v>0</v>
      </c>
      <c r="K9" s="525">
        <f t="shared" si="0"/>
        <v>352511.51</v>
      </c>
      <c r="L9" s="525">
        <f t="shared" si="0"/>
        <v>165211.51</v>
      </c>
      <c r="M9" s="525">
        <f t="shared" si="0"/>
        <v>50971.51</v>
      </c>
      <c r="N9" s="525">
        <f t="shared" si="0"/>
        <v>187300</v>
      </c>
      <c r="O9" s="525">
        <f t="shared" si="0"/>
        <v>60000</v>
      </c>
      <c r="P9" s="525">
        <f t="shared" si="0"/>
        <v>0</v>
      </c>
      <c r="Q9" s="525">
        <f t="shared" si="0"/>
        <v>165211.51</v>
      </c>
      <c r="R9" s="526">
        <f aca="true" t="shared" si="1" ref="R9:R62">F9+K9</f>
        <v>21209011.51</v>
      </c>
    </row>
    <row r="10" spans="1:18" s="522" customFormat="1" ht="19.5" customHeight="1">
      <c r="A10" s="527"/>
      <c r="B10" s="528" t="s">
        <v>126</v>
      </c>
      <c r="C10" s="528"/>
      <c r="D10" s="528"/>
      <c r="E10" s="529" t="s">
        <v>375</v>
      </c>
      <c r="F10" s="530">
        <f>F11+F14+F23+F28+F38+F43+F45+F47+F34+F32</f>
        <v>20856500</v>
      </c>
      <c r="G10" s="530">
        <f aca="true" t="shared" si="2" ref="G10:P10">G11+G14+G23+G28+G38+G43+G45+G47+G34+G32</f>
        <v>20856500</v>
      </c>
      <c r="H10" s="530">
        <f t="shared" si="2"/>
        <v>11511200</v>
      </c>
      <c r="I10" s="530">
        <f t="shared" si="2"/>
        <v>818000</v>
      </c>
      <c r="J10" s="530">
        <f t="shared" si="2"/>
        <v>0</v>
      </c>
      <c r="K10" s="530">
        <f>K11+K14+K23+K28+K38+K43+K45+K47+K34+K32+K36</f>
        <v>352511.51</v>
      </c>
      <c r="L10" s="530">
        <f>L11+L14+L23+L28+L38+L43+L45+L47+L34+L32+L36</f>
        <v>165211.51</v>
      </c>
      <c r="M10" s="530">
        <f>M11+M14+M23+M28+M38+M43+M45+M47+M34+M32+M36</f>
        <v>50971.51</v>
      </c>
      <c r="N10" s="530">
        <f>N11+N14+N23+N28+N38+N43+N45+N47+N34+N32+N36</f>
        <v>187300</v>
      </c>
      <c r="O10" s="530">
        <f t="shared" si="2"/>
        <v>60000</v>
      </c>
      <c r="P10" s="530">
        <f t="shared" si="2"/>
        <v>0</v>
      </c>
      <c r="Q10" s="530">
        <f>Q11+Q14+Q23+Q28+Q36+Q38+Q43+Q45+Q47+Q34+Q32</f>
        <v>165211.51</v>
      </c>
      <c r="R10" s="531">
        <f t="shared" si="1"/>
        <v>21209011.51</v>
      </c>
    </row>
    <row r="11" spans="1:18" s="522" customFormat="1" ht="19.5" customHeight="1">
      <c r="A11" s="527"/>
      <c r="B11" s="532" t="s">
        <v>120</v>
      </c>
      <c r="C11" s="533" t="s">
        <v>121</v>
      </c>
      <c r="D11" s="534" t="s">
        <v>120</v>
      </c>
      <c r="E11" s="535" t="s">
        <v>63</v>
      </c>
      <c r="F11" s="536">
        <f>F12+F13</f>
        <v>11315000</v>
      </c>
      <c r="G11" s="536">
        <f aca="true" t="shared" si="3" ref="G11:G19">F11-J11</f>
        <v>11315000</v>
      </c>
      <c r="H11" s="536">
        <f aca="true" t="shared" si="4" ref="H11:Q11">H12+H13</f>
        <v>8500000</v>
      </c>
      <c r="I11" s="536">
        <f t="shared" si="4"/>
        <v>258000</v>
      </c>
      <c r="J11" s="536">
        <f t="shared" si="4"/>
        <v>0</v>
      </c>
      <c r="K11" s="536">
        <f t="shared" si="4"/>
        <v>70000</v>
      </c>
      <c r="L11" s="536">
        <f t="shared" si="4"/>
        <v>45000</v>
      </c>
      <c r="M11" s="536">
        <f t="shared" si="4"/>
        <v>25000</v>
      </c>
      <c r="N11" s="537">
        <f t="shared" si="4"/>
        <v>25000</v>
      </c>
      <c r="O11" s="536">
        <f t="shared" si="4"/>
        <v>0</v>
      </c>
      <c r="P11" s="536">
        <f t="shared" si="4"/>
        <v>0</v>
      </c>
      <c r="Q11" s="536">
        <f t="shared" si="4"/>
        <v>45000</v>
      </c>
      <c r="R11" s="531">
        <f t="shared" si="1"/>
        <v>11385000</v>
      </c>
    </row>
    <row r="12" spans="1:22" ht="100.5" customHeight="1">
      <c r="A12" s="538"/>
      <c r="B12" s="539" t="s">
        <v>557</v>
      </c>
      <c r="C12" s="539" t="s">
        <v>560</v>
      </c>
      <c r="D12" s="539" t="s">
        <v>377</v>
      </c>
      <c r="E12" s="540" t="s">
        <v>265</v>
      </c>
      <c r="F12" s="536">
        <v>11265000</v>
      </c>
      <c r="G12" s="541">
        <f t="shared" si="3"/>
        <v>11265000</v>
      </c>
      <c r="H12" s="542">
        <v>8500000</v>
      </c>
      <c r="I12" s="541">
        <v>258000</v>
      </c>
      <c r="J12" s="541"/>
      <c r="K12" s="536">
        <v>70000</v>
      </c>
      <c r="L12" s="541">
        <v>45000</v>
      </c>
      <c r="M12" s="541">
        <v>25000</v>
      </c>
      <c r="N12" s="543">
        <v>25000</v>
      </c>
      <c r="O12" s="541"/>
      <c r="P12" s="541"/>
      <c r="Q12" s="541">
        <v>45000</v>
      </c>
      <c r="R12" s="526">
        <f t="shared" si="1"/>
        <v>11335000</v>
      </c>
      <c r="T12" s="544">
        <f>F11+F51+F84+F123+F135</f>
        <v>17547900</v>
      </c>
      <c r="U12" s="544">
        <f>H12+H52+H85+H124+H136</f>
        <v>13437660</v>
      </c>
      <c r="V12" s="544">
        <f>I12+I85+I136</f>
        <v>341000</v>
      </c>
    </row>
    <row r="13" spans="1:20" ht="30" customHeight="1">
      <c r="A13" s="538"/>
      <c r="B13" s="539" t="s">
        <v>526</v>
      </c>
      <c r="C13" s="545" t="s">
        <v>44</v>
      </c>
      <c r="D13" s="539" t="s">
        <v>386</v>
      </c>
      <c r="E13" s="540" t="s">
        <v>527</v>
      </c>
      <c r="F13" s="536">
        <v>50000</v>
      </c>
      <c r="G13" s="541">
        <f t="shared" si="3"/>
        <v>50000</v>
      </c>
      <c r="H13" s="546"/>
      <c r="I13" s="547"/>
      <c r="J13" s="541"/>
      <c r="K13" s="536"/>
      <c r="L13" s="536"/>
      <c r="M13" s="536"/>
      <c r="N13" s="543"/>
      <c r="O13" s="541"/>
      <c r="P13" s="541"/>
      <c r="Q13" s="541"/>
      <c r="R13" s="526">
        <f t="shared" si="1"/>
        <v>50000</v>
      </c>
      <c r="T13" s="544"/>
    </row>
    <row r="14" spans="1:20" ht="21" customHeight="1">
      <c r="A14" s="538"/>
      <c r="B14" s="534" t="s">
        <v>120</v>
      </c>
      <c r="C14" s="548" t="s">
        <v>77</v>
      </c>
      <c r="D14" s="549" t="s">
        <v>120</v>
      </c>
      <c r="E14" s="550" t="s">
        <v>76</v>
      </c>
      <c r="F14" s="536">
        <f>F17+F21+F16+F19</f>
        <v>2660500</v>
      </c>
      <c r="G14" s="541">
        <f t="shared" si="3"/>
        <v>2660500</v>
      </c>
      <c r="H14" s="536">
        <f aca="true" t="shared" si="5" ref="H14:Q14">H17+H21+H16</f>
        <v>1658200</v>
      </c>
      <c r="I14" s="536">
        <f t="shared" si="5"/>
        <v>0</v>
      </c>
      <c r="J14" s="536">
        <f t="shared" si="5"/>
        <v>0</v>
      </c>
      <c r="K14" s="536">
        <f t="shared" si="5"/>
        <v>120000</v>
      </c>
      <c r="L14" s="536">
        <f t="shared" si="5"/>
        <v>0</v>
      </c>
      <c r="M14" s="536"/>
      <c r="N14" s="537">
        <f t="shared" si="5"/>
        <v>120000</v>
      </c>
      <c r="O14" s="536">
        <f t="shared" si="5"/>
        <v>60000</v>
      </c>
      <c r="P14" s="536">
        <f t="shared" si="5"/>
        <v>0</v>
      </c>
      <c r="Q14" s="536">
        <f t="shared" si="5"/>
        <v>0</v>
      </c>
      <c r="R14" s="526">
        <f t="shared" si="1"/>
        <v>2780500</v>
      </c>
      <c r="T14" s="544"/>
    </row>
    <row r="15" spans="1:20" ht="77.25" customHeight="1">
      <c r="A15" s="538"/>
      <c r="B15" s="551" t="s">
        <v>389</v>
      </c>
      <c r="C15" s="552" t="s">
        <v>388</v>
      </c>
      <c r="D15" s="553" t="s">
        <v>120</v>
      </c>
      <c r="E15" s="554" t="s">
        <v>390</v>
      </c>
      <c r="F15" s="536">
        <f>F16</f>
        <v>2094000</v>
      </c>
      <c r="G15" s="541">
        <f t="shared" si="3"/>
        <v>2094000</v>
      </c>
      <c r="H15" s="536">
        <f aca="true" t="shared" si="6" ref="H15:Q15">H16</f>
        <v>1658200</v>
      </c>
      <c r="I15" s="536">
        <f t="shared" si="6"/>
        <v>0</v>
      </c>
      <c r="J15" s="536">
        <f t="shared" si="6"/>
        <v>0</v>
      </c>
      <c r="K15" s="536">
        <f t="shared" si="6"/>
        <v>120000</v>
      </c>
      <c r="L15" s="536">
        <f t="shared" si="6"/>
        <v>0</v>
      </c>
      <c r="M15" s="536"/>
      <c r="N15" s="537">
        <f t="shared" si="6"/>
        <v>120000</v>
      </c>
      <c r="O15" s="536">
        <f t="shared" si="6"/>
        <v>60000</v>
      </c>
      <c r="P15" s="536">
        <f t="shared" si="6"/>
        <v>0</v>
      </c>
      <c r="Q15" s="536">
        <f t="shared" si="6"/>
        <v>0</v>
      </c>
      <c r="R15" s="526">
        <f t="shared" si="1"/>
        <v>2214000</v>
      </c>
      <c r="T15" s="544"/>
    </row>
    <row r="16" spans="1:20" ht="84" customHeight="1">
      <c r="A16" s="538"/>
      <c r="B16" s="555" t="s">
        <v>569</v>
      </c>
      <c r="C16" s="556" t="s">
        <v>570</v>
      </c>
      <c r="D16" s="556" t="s">
        <v>84</v>
      </c>
      <c r="E16" s="554" t="s">
        <v>581</v>
      </c>
      <c r="F16" s="536">
        <v>2094000</v>
      </c>
      <c r="G16" s="541">
        <f t="shared" si="3"/>
        <v>2094000</v>
      </c>
      <c r="H16" s="541">
        <v>1658200</v>
      </c>
      <c r="I16" s="547"/>
      <c r="J16" s="541"/>
      <c r="K16" s="541">
        <v>120000</v>
      </c>
      <c r="L16" s="541"/>
      <c r="M16" s="541"/>
      <c r="N16" s="543">
        <v>120000</v>
      </c>
      <c r="O16" s="541">
        <v>60000</v>
      </c>
      <c r="P16" s="541"/>
      <c r="Q16" s="541"/>
      <c r="R16" s="526">
        <f t="shared" si="1"/>
        <v>2214000</v>
      </c>
      <c r="T16" s="544"/>
    </row>
    <row r="17" spans="1:18" ht="39.75" customHeight="1">
      <c r="A17" s="538"/>
      <c r="B17" s="557" t="s">
        <v>127</v>
      </c>
      <c r="C17" s="557" t="s">
        <v>123</v>
      </c>
      <c r="D17" s="553" t="s">
        <v>120</v>
      </c>
      <c r="E17" s="558" t="s">
        <v>128</v>
      </c>
      <c r="F17" s="536">
        <f>F18</f>
        <v>38000</v>
      </c>
      <c r="G17" s="541">
        <f t="shared" si="3"/>
        <v>38000</v>
      </c>
      <c r="H17" s="559">
        <f>H18</f>
        <v>0</v>
      </c>
      <c r="I17" s="559">
        <f>I18</f>
        <v>0</v>
      </c>
      <c r="J17" s="536">
        <f>J18</f>
        <v>0</v>
      </c>
      <c r="K17" s="536"/>
      <c r="L17" s="536"/>
      <c r="M17" s="536"/>
      <c r="N17" s="537"/>
      <c r="O17" s="536">
        <v>0</v>
      </c>
      <c r="P17" s="536">
        <v>0</v>
      </c>
      <c r="Q17" s="536"/>
      <c r="R17" s="526">
        <f t="shared" si="1"/>
        <v>38000</v>
      </c>
    </row>
    <row r="18" spans="1:18" ht="44.25" customHeight="1">
      <c r="A18" s="538"/>
      <c r="B18" s="555" t="s">
        <v>130</v>
      </c>
      <c r="C18" s="556" t="s">
        <v>124</v>
      </c>
      <c r="D18" s="556" t="s">
        <v>544</v>
      </c>
      <c r="E18" s="560" t="s">
        <v>129</v>
      </c>
      <c r="F18" s="561">
        <v>38000</v>
      </c>
      <c r="G18" s="541">
        <f t="shared" si="3"/>
        <v>38000</v>
      </c>
      <c r="H18" s="559"/>
      <c r="I18" s="559"/>
      <c r="J18" s="541"/>
      <c r="K18" s="562"/>
      <c r="L18" s="562"/>
      <c r="M18" s="562"/>
      <c r="N18" s="562"/>
      <c r="O18" s="563"/>
      <c r="P18" s="563"/>
      <c r="Q18" s="563"/>
      <c r="R18" s="526">
        <f t="shared" si="1"/>
        <v>38000</v>
      </c>
    </row>
    <row r="19" spans="1:18" ht="44.25" customHeight="1">
      <c r="A19" s="538"/>
      <c r="B19" s="555" t="s">
        <v>6</v>
      </c>
      <c r="C19" s="556" t="s">
        <v>7</v>
      </c>
      <c r="D19" s="564" t="s">
        <v>8</v>
      </c>
      <c r="E19" s="560" t="s">
        <v>9</v>
      </c>
      <c r="F19" s="561">
        <v>6000</v>
      </c>
      <c r="G19" s="541">
        <f t="shared" si="3"/>
        <v>6000</v>
      </c>
      <c r="H19" s="559"/>
      <c r="I19" s="559"/>
      <c r="J19" s="541"/>
      <c r="K19" s="562"/>
      <c r="L19" s="562"/>
      <c r="M19" s="562"/>
      <c r="N19" s="562"/>
      <c r="O19" s="563"/>
      <c r="P19" s="563"/>
      <c r="Q19" s="563"/>
      <c r="R19" s="526">
        <f t="shared" si="1"/>
        <v>6000</v>
      </c>
    </row>
    <row r="20" spans="1:18" ht="44.25" customHeight="1" hidden="1">
      <c r="A20" s="538"/>
      <c r="B20" s="555"/>
      <c r="C20" s="556"/>
      <c r="D20" s="564"/>
      <c r="E20" s="560"/>
      <c r="F20" s="561"/>
      <c r="G20" s="565"/>
      <c r="H20" s="559"/>
      <c r="I20" s="559"/>
      <c r="J20" s="541"/>
      <c r="K20" s="562"/>
      <c r="L20" s="562"/>
      <c r="M20" s="562"/>
      <c r="N20" s="562"/>
      <c r="O20" s="563"/>
      <c r="P20" s="563"/>
      <c r="Q20" s="563"/>
      <c r="R20" s="526"/>
    </row>
    <row r="21" spans="1:18" ht="29.25" customHeight="1">
      <c r="A21" s="538"/>
      <c r="B21" s="555" t="s">
        <v>442</v>
      </c>
      <c r="C21" s="556" t="s">
        <v>443</v>
      </c>
      <c r="D21" s="553" t="s">
        <v>120</v>
      </c>
      <c r="E21" s="560" t="s">
        <v>398</v>
      </c>
      <c r="F21" s="561">
        <f>F22</f>
        <v>522500</v>
      </c>
      <c r="G21" s="541">
        <f>F21-J21</f>
        <v>522500</v>
      </c>
      <c r="H21" s="566">
        <f aca="true" t="shared" si="7" ref="H21:Q21">H22</f>
        <v>0</v>
      </c>
      <c r="I21" s="566">
        <f t="shared" si="7"/>
        <v>0</v>
      </c>
      <c r="J21" s="561">
        <f t="shared" si="7"/>
        <v>0</v>
      </c>
      <c r="K21" s="561">
        <f t="shared" si="7"/>
        <v>0</v>
      </c>
      <c r="L21" s="561"/>
      <c r="M21" s="561"/>
      <c r="N21" s="561">
        <f t="shared" si="7"/>
        <v>0</v>
      </c>
      <c r="O21" s="561">
        <f t="shared" si="7"/>
        <v>0</v>
      </c>
      <c r="P21" s="561">
        <f t="shared" si="7"/>
        <v>0</v>
      </c>
      <c r="Q21" s="561">
        <f t="shared" si="7"/>
        <v>0</v>
      </c>
      <c r="R21" s="526">
        <f t="shared" si="1"/>
        <v>522500</v>
      </c>
    </row>
    <row r="22" spans="1:18" ht="42" customHeight="1">
      <c r="A22" s="538"/>
      <c r="B22" s="555" t="s">
        <v>444</v>
      </c>
      <c r="C22" s="556" t="s">
        <v>445</v>
      </c>
      <c r="D22" s="553">
        <v>1090</v>
      </c>
      <c r="E22" s="560" t="s">
        <v>447</v>
      </c>
      <c r="F22" s="565">
        <v>522500</v>
      </c>
      <c r="G22" s="541">
        <f>F22-J22</f>
        <v>522500</v>
      </c>
      <c r="H22" s="559"/>
      <c r="I22" s="559"/>
      <c r="J22" s="541"/>
      <c r="K22" s="562"/>
      <c r="L22" s="562"/>
      <c r="M22" s="562"/>
      <c r="N22" s="562"/>
      <c r="O22" s="563"/>
      <c r="P22" s="563"/>
      <c r="Q22" s="563"/>
      <c r="R22" s="526">
        <f t="shared" si="1"/>
        <v>522500</v>
      </c>
    </row>
    <row r="23" spans="1:18" ht="25.5" customHeight="1">
      <c r="A23" s="538"/>
      <c r="B23" s="532" t="s">
        <v>120</v>
      </c>
      <c r="C23" s="567" t="s">
        <v>78</v>
      </c>
      <c r="D23" s="532" t="s">
        <v>120</v>
      </c>
      <c r="E23" s="568" t="s">
        <v>79</v>
      </c>
      <c r="F23" s="561">
        <f>F24+F25+F30</f>
        <v>4770000</v>
      </c>
      <c r="G23" s="561">
        <f aca="true" t="shared" si="8" ref="G23:Q23">G24+G25+G30</f>
        <v>4770000</v>
      </c>
      <c r="H23" s="561">
        <f t="shared" si="8"/>
        <v>1353000</v>
      </c>
      <c r="I23" s="561">
        <f t="shared" si="8"/>
        <v>560000</v>
      </c>
      <c r="J23" s="561">
        <f t="shared" si="8"/>
        <v>0</v>
      </c>
      <c r="K23" s="561">
        <f>K24+K25+K30+K31</f>
        <v>119240</v>
      </c>
      <c r="L23" s="561">
        <f t="shared" si="8"/>
        <v>119240</v>
      </c>
      <c r="M23" s="561">
        <f t="shared" si="8"/>
        <v>25000</v>
      </c>
      <c r="N23" s="561">
        <f t="shared" si="8"/>
        <v>0</v>
      </c>
      <c r="O23" s="561">
        <f t="shared" si="8"/>
        <v>0</v>
      </c>
      <c r="P23" s="561">
        <f t="shared" si="8"/>
        <v>0</v>
      </c>
      <c r="Q23" s="561">
        <f t="shared" si="8"/>
        <v>119240</v>
      </c>
      <c r="R23" s="526">
        <f t="shared" si="1"/>
        <v>4889240</v>
      </c>
    </row>
    <row r="24" spans="1:18" ht="85.5" customHeight="1">
      <c r="A24" s="538"/>
      <c r="B24" s="551" t="s">
        <v>597</v>
      </c>
      <c r="C24" s="556" t="s">
        <v>598</v>
      </c>
      <c r="D24" s="569" t="s">
        <v>380</v>
      </c>
      <c r="E24" s="560" t="s">
        <v>599</v>
      </c>
      <c r="F24" s="561">
        <v>430000</v>
      </c>
      <c r="G24" s="541">
        <f>F24-J24</f>
        <v>430000</v>
      </c>
      <c r="H24" s="561"/>
      <c r="I24" s="561"/>
      <c r="J24" s="561"/>
      <c r="K24" s="566"/>
      <c r="L24" s="566"/>
      <c r="M24" s="566"/>
      <c r="N24" s="566"/>
      <c r="O24" s="566"/>
      <c r="P24" s="566"/>
      <c r="Q24" s="566"/>
      <c r="R24" s="526">
        <f t="shared" si="1"/>
        <v>430000</v>
      </c>
    </row>
    <row r="25" spans="1:18" ht="40.5">
      <c r="A25" s="538"/>
      <c r="B25" s="555" t="s">
        <v>491</v>
      </c>
      <c r="C25" s="556" t="s">
        <v>266</v>
      </c>
      <c r="D25" s="556" t="s">
        <v>380</v>
      </c>
      <c r="E25" s="570" t="s">
        <v>507</v>
      </c>
      <c r="F25" s="561">
        <v>4040000</v>
      </c>
      <c r="G25" s="541">
        <f>F25-J25</f>
        <v>4040000</v>
      </c>
      <c r="H25" s="565">
        <v>1353000</v>
      </c>
      <c r="I25" s="565">
        <v>560000</v>
      </c>
      <c r="J25" s="561"/>
      <c r="K25" s="561">
        <v>119240</v>
      </c>
      <c r="L25" s="561">
        <v>119240</v>
      </c>
      <c r="M25" s="561">
        <v>25000</v>
      </c>
      <c r="N25" s="561"/>
      <c r="O25" s="561"/>
      <c r="P25" s="561"/>
      <c r="Q25" s="565">
        <v>119240</v>
      </c>
      <c r="R25" s="526">
        <f t="shared" si="1"/>
        <v>4159240</v>
      </c>
    </row>
    <row r="26" spans="1:18" ht="40.5" hidden="1">
      <c r="A26" s="538"/>
      <c r="B26" s="571">
        <v>100102</v>
      </c>
      <c r="C26" s="572" t="s">
        <v>378</v>
      </c>
      <c r="D26" s="572"/>
      <c r="E26" s="573" t="s">
        <v>379</v>
      </c>
      <c r="F26" s="561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26">
        <f t="shared" si="1"/>
        <v>0</v>
      </c>
    </row>
    <row r="27" spans="1:18" ht="40.5" hidden="1">
      <c r="A27" s="538"/>
      <c r="B27" s="556">
        <v>150202</v>
      </c>
      <c r="C27" s="574" t="s">
        <v>381</v>
      </c>
      <c r="D27" s="574"/>
      <c r="E27" s="575" t="s">
        <v>382</v>
      </c>
      <c r="F27" s="561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26">
        <f t="shared" si="1"/>
        <v>0</v>
      </c>
    </row>
    <row r="28" spans="1:18" ht="20.25" hidden="1">
      <c r="A28" s="538"/>
      <c r="B28" s="532" t="s">
        <v>120</v>
      </c>
      <c r="C28" s="567" t="s">
        <v>508</v>
      </c>
      <c r="D28" s="534" t="s">
        <v>120</v>
      </c>
      <c r="E28" s="576" t="s">
        <v>509</v>
      </c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26">
        <f t="shared" si="1"/>
        <v>0</v>
      </c>
    </row>
    <row r="29" spans="1:18" ht="60.75" hidden="1">
      <c r="A29" s="538"/>
      <c r="B29" s="556" t="s">
        <v>528</v>
      </c>
      <c r="C29" s="556" t="s">
        <v>529</v>
      </c>
      <c r="D29" s="556" t="s">
        <v>381</v>
      </c>
      <c r="E29" s="570" t="s">
        <v>530</v>
      </c>
      <c r="F29" s="561"/>
      <c r="G29" s="565"/>
      <c r="H29" s="565"/>
      <c r="I29" s="565"/>
      <c r="J29" s="565"/>
      <c r="K29" s="561"/>
      <c r="L29" s="561"/>
      <c r="M29" s="561"/>
      <c r="N29" s="565"/>
      <c r="O29" s="565"/>
      <c r="P29" s="565"/>
      <c r="Q29" s="565"/>
      <c r="R29" s="526">
        <f t="shared" si="1"/>
        <v>0</v>
      </c>
    </row>
    <row r="30" spans="1:18" ht="40.5">
      <c r="A30" s="538"/>
      <c r="B30" s="556" t="s">
        <v>600</v>
      </c>
      <c r="C30" s="556" t="s">
        <v>601</v>
      </c>
      <c r="D30" s="577" t="s">
        <v>120</v>
      </c>
      <c r="E30" s="570" t="s">
        <v>602</v>
      </c>
      <c r="F30" s="561">
        <f>F31</f>
        <v>300000</v>
      </c>
      <c r="G30" s="541">
        <f>F30-J30</f>
        <v>300000</v>
      </c>
      <c r="H30" s="561">
        <f aca="true" t="shared" si="9" ref="H30:Q30">H31</f>
        <v>0</v>
      </c>
      <c r="I30" s="561">
        <f t="shared" si="9"/>
        <v>0</v>
      </c>
      <c r="J30" s="561">
        <f t="shared" si="9"/>
        <v>0</v>
      </c>
      <c r="K30" s="561">
        <f t="shared" si="9"/>
        <v>0</v>
      </c>
      <c r="L30" s="561">
        <f t="shared" si="9"/>
        <v>0</v>
      </c>
      <c r="M30" s="561"/>
      <c r="N30" s="561">
        <f t="shared" si="9"/>
        <v>0</v>
      </c>
      <c r="O30" s="561">
        <f t="shared" si="9"/>
        <v>0</v>
      </c>
      <c r="P30" s="561">
        <f t="shared" si="9"/>
        <v>0</v>
      </c>
      <c r="Q30" s="561">
        <f t="shared" si="9"/>
        <v>0</v>
      </c>
      <c r="R30" s="526">
        <f t="shared" si="1"/>
        <v>300000</v>
      </c>
    </row>
    <row r="31" spans="1:18" ht="162">
      <c r="A31" s="538"/>
      <c r="B31" s="555" t="s">
        <v>603</v>
      </c>
      <c r="C31" s="556" t="s">
        <v>604</v>
      </c>
      <c r="D31" s="556" t="s">
        <v>605</v>
      </c>
      <c r="E31" s="570" t="s">
        <v>606</v>
      </c>
      <c r="F31" s="561">
        <v>300000</v>
      </c>
      <c r="G31" s="541">
        <f>F31-J31</f>
        <v>300000</v>
      </c>
      <c r="H31" s="565"/>
      <c r="I31" s="565"/>
      <c r="J31" s="565"/>
      <c r="K31" s="561"/>
      <c r="L31" s="561"/>
      <c r="M31" s="561"/>
      <c r="N31" s="565"/>
      <c r="O31" s="565"/>
      <c r="P31" s="565"/>
      <c r="Q31" s="565"/>
      <c r="R31" s="526">
        <f t="shared" si="1"/>
        <v>300000</v>
      </c>
    </row>
    <row r="32" spans="1:18" ht="40.5">
      <c r="A32" s="538"/>
      <c r="B32" s="534" t="s">
        <v>120</v>
      </c>
      <c r="C32" s="567" t="s">
        <v>323</v>
      </c>
      <c r="D32" s="534" t="s">
        <v>120</v>
      </c>
      <c r="E32" s="576" t="s">
        <v>324</v>
      </c>
      <c r="F32" s="561">
        <f>F33</f>
        <v>172000</v>
      </c>
      <c r="G32" s="561">
        <f aca="true" t="shared" si="10" ref="G32:Q32">G33</f>
        <v>172000</v>
      </c>
      <c r="H32" s="561">
        <f t="shared" si="10"/>
        <v>0</v>
      </c>
      <c r="I32" s="561">
        <f t="shared" si="10"/>
        <v>0</v>
      </c>
      <c r="J32" s="561">
        <f t="shared" si="10"/>
        <v>0</v>
      </c>
      <c r="K32" s="561">
        <f t="shared" si="10"/>
        <v>0</v>
      </c>
      <c r="L32" s="561">
        <f t="shared" si="10"/>
        <v>0</v>
      </c>
      <c r="M32" s="561"/>
      <c r="N32" s="561">
        <f t="shared" si="10"/>
        <v>0</v>
      </c>
      <c r="O32" s="561">
        <f t="shared" si="10"/>
        <v>0</v>
      </c>
      <c r="P32" s="561">
        <f t="shared" si="10"/>
        <v>0</v>
      </c>
      <c r="Q32" s="561">
        <f t="shared" si="10"/>
        <v>0</v>
      </c>
      <c r="R32" s="526">
        <f t="shared" si="1"/>
        <v>172000</v>
      </c>
    </row>
    <row r="33" spans="1:18" ht="20.25">
      <c r="A33" s="538"/>
      <c r="B33" s="556" t="s">
        <v>325</v>
      </c>
      <c r="C33" s="556" t="s">
        <v>326</v>
      </c>
      <c r="D33" s="556" t="s">
        <v>327</v>
      </c>
      <c r="E33" s="570" t="s">
        <v>328</v>
      </c>
      <c r="F33" s="561">
        <v>172000</v>
      </c>
      <c r="G33" s="541">
        <f>F33-J33</f>
        <v>172000</v>
      </c>
      <c r="H33" s="565"/>
      <c r="I33" s="565"/>
      <c r="J33" s="565"/>
      <c r="K33" s="561"/>
      <c r="L33" s="561"/>
      <c r="M33" s="561"/>
      <c r="N33" s="565"/>
      <c r="O33" s="565"/>
      <c r="P33" s="565"/>
      <c r="Q33" s="565"/>
      <c r="R33" s="526">
        <f>F33+K33</f>
        <v>172000</v>
      </c>
    </row>
    <row r="34" spans="1:18" ht="20.25" hidden="1">
      <c r="A34" s="538"/>
      <c r="B34" s="534" t="s">
        <v>120</v>
      </c>
      <c r="C34" s="567" t="s">
        <v>508</v>
      </c>
      <c r="D34" s="534" t="s">
        <v>120</v>
      </c>
      <c r="E34" s="576" t="s">
        <v>509</v>
      </c>
      <c r="F34" s="561">
        <f>F35</f>
        <v>0</v>
      </c>
      <c r="G34" s="561">
        <f aca="true" t="shared" si="11" ref="G34:Q34">G35</f>
        <v>0</v>
      </c>
      <c r="H34" s="561">
        <f t="shared" si="11"/>
        <v>0</v>
      </c>
      <c r="I34" s="561">
        <f t="shared" si="11"/>
        <v>0</v>
      </c>
      <c r="J34" s="561">
        <f t="shared" si="11"/>
        <v>0</v>
      </c>
      <c r="K34" s="561">
        <f t="shared" si="11"/>
        <v>0</v>
      </c>
      <c r="L34" s="561">
        <f t="shared" si="11"/>
        <v>0</v>
      </c>
      <c r="M34" s="561"/>
      <c r="N34" s="561">
        <f t="shared" si="11"/>
        <v>0</v>
      </c>
      <c r="O34" s="561">
        <f t="shared" si="11"/>
        <v>0</v>
      </c>
      <c r="P34" s="561">
        <f t="shared" si="11"/>
        <v>0</v>
      </c>
      <c r="Q34" s="561">
        <f t="shared" si="11"/>
        <v>0</v>
      </c>
      <c r="R34" s="526">
        <f>F34+K34</f>
        <v>0</v>
      </c>
    </row>
    <row r="35" spans="1:18" ht="39" customHeight="1" hidden="1">
      <c r="A35" s="538"/>
      <c r="B35" s="556" t="s">
        <v>528</v>
      </c>
      <c r="C35" s="556" t="s">
        <v>529</v>
      </c>
      <c r="D35" s="556" t="s">
        <v>381</v>
      </c>
      <c r="E35" s="570" t="s">
        <v>530</v>
      </c>
      <c r="F35" s="561"/>
      <c r="G35" s="565"/>
      <c r="H35" s="565"/>
      <c r="I35" s="565"/>
      <c r="J35" s="565"/>
      <c r="K35" s="561"/>
      <c r="L35" s="561"/>
      <c r="M35" s="561"/>
      <c r="N35" s="565"/>
      <c r="O35" s="565"/>
      <c r="P35" s="565"/>
      <c r="Q35" s="565"/>
      <c r="R35" s="526">
        <f>F35+K35</f>
        <v>0</v>
      </c>
    </row>
    <row r="36" spans="1:18" ht="39" customHeight="1">
      <c r="A36" s="538"/>
      <c r="B36" s="534" t="s">
        <v>120</v>
      </c>
      <c r="C36" s="567" t="s">
        <v>508</v>
      </c>
      <c r="D36" s="534" t="s">
        <v>120</v>
      </c>
      <c r="E36" s="576" t="s">
        <v>509</v>
      </c>
      <c r="F36" s="561"/>
      <c r="G36" s="565"/>
      <c r="H36" s="565"/>
      <c r="I36" s="565"/>
      <c r="J36" s="565"/>
      <c r="K36" s="561">
        <v>971.51</v>
      </c>
      <c r="L36" s="561">
        <v>971.51</v>
      </c>
      <c r="M36" s="561">
        <v>971.51</v>
      </c>
      <c r="N36" s="565"/>
      <c r="O36" s="565"/>
      <c r="P36" s="565"/>
      <c r="Q36" s="565">
        <v>971.51</v>
      </c>
      <c r="R36" s="526">
        <f>F36+K36</f>
        <v>971.51</v>
      </c>
    </row>
    <row r="37" spans="1:18" ht="39" customHeight="1">
      <c r="A37" s="538"/>
      <c r="B37" s="556" t="s">
        <v>336</v>
      </c>
      <c r="C37" s="556" t="s">
        <v>337</v>
      </c>
      <c r="D37" s="556" t="s">
        <v>338</v>
      </c>
      <c r="E37" s="570" t="s">
        <v>339</v>
      </c>
      <c r="F37" s="561"/>
      <c r="G37" s="565"/>
      <c r="H37" s="565"/>
      <c r="I37" s="565"/>
      <c r="J37" s="565"/>
      <c r="K37" s="561">
        <v>971.51</v>
      </c>
      <c r="L37" s="561">
        <v>971.51</v>
      </c>
      <c r="M37" s="561">
        <v>971.51</v>
      </c>
      <c r="N37" s="565"/>
      <c r="O37" s="565"/>
      <c r="P37" s="565"/>
      <c r="Q37" s="565">
        <v>971.51</v>
      </c>
      <c r="R37" s="526">
        <f>F37+K37</f>
        <v>971.51</v>
      </c>
    </row>
    <row r="38" spans="1:18" ht="40.5">
      <c r="A38" s="538"/>
      <c r="B38" s="534" t="s">
        <v>120</v>
      </c>
      <c r="C38" s="567" t="s">
        <v>64</v>
      </c>
      <c r="D38" s="578" t="s">
        <v>120</v>
      </c>
      <c r="E38" s="579" t="s">
        <v>510</v>
      </c>
      <c r="F38" s="561">
        <f>F39+F41</f>
        <v>1889000</v>
      </c>
      <c r="G38" s="561">
        <f aca="true" t="shared" si="12" ref="G38:Q38">G40+G42</f>
        <v>1889000</v>
      </c>
      <c r="H38" s="561">
        <f t="shared" si="12"/>
        <v>0</v>
      </c>
      <c r="I38" s="561">
        <f t="shared" si="12"/>
        <v>0</v>
      </c>
      <c r="J38" s="561">
        <f t="shared" si="12"/>
        <v>0</v>
      </c>
      <c r="K38" s="561">
        <f t="shared" si="12"/>
        <v>0</v>
      </c>
      <c r="L38" s="561"/>
      <c r="M38" s="561"/>
      <c r="N38" s="561">
        <f t="shared" si="12"/>
        <v>0</v>
      </c>
      <c r="O38" s="561">
        <f t="shared" si="12"/>
        <v>0</v>
      </c>
      <c r="P38" s="561">
        <f t="shared" si="12"/>
        <v>0</v>
      </c>
      <c r="Q38" s="561">
        <f t="shared" si="12"/>
        <v>0</v>
      </c>
      <c r="R38" s="526">
        <f t="shared" si="1"/>
        <v>1889000</v>
      </c>
    </row>
    <row r="39" spans="1:18" ht="60.75">
      <c r="A39" s="538"/>
      <c r="B39" s="551" t="s">
        <v>512</v>
      </c>
      <c r="C39" s="580" t="s">
        <v>511</v>
      </c>
      <c r="D39" s="553" t="s">
        <v>120</v>
      </c>
      <c r="E39" s="554" t="s">
        <v>513</v>
      </c>
      <c r="F39" s="561">
        <f>F40</f>
        <v>190000</v>
      </c>
      <c r="G39" s="541">
        <f>F39-J39</f>
        <v>190000</v>
      </c>
      <c r="H39" s="561">
        <f aca="true" t="shared" si="13" ref="H39:Q39">H40</f>
        <v>0</v>
      </c>
      <c r="I39" s="561">
        <f t="shared" si="13"/>
        <v>0</v>
      </c>
      <c r="J39" s="561">
        <f t="shared" si="13"/>
        <v>0</v>
      </c>
      <c r="K39" s="561">
        <f t="shared" si="13"/>
        <v>0</v>
      </c>
      <c r="L39" s="561"/>
      <c r="M39" s="561"/>
      <c r="N39" s="561">
        <f t="shared" si="13"/>
        <v>0</v>
      </c>
      <c r="O39" s="561">
        <f t="shared" si="13"/>
        <v>0</v>
      </c>
      <c r="P39" s="561">
        <f t="shared" si="13"/>
        <v>0</v>
      </c>
      <c r="Q39" s="561">
        <f t="shared" si="13"/>
        <v>0</v>
      </c>
      <c r="R39" s="526">
        <f t="shared" si="1"/>
        <v>190000</v>
      </c>
    </row>
    <row r="40" spans="1:18" ht="40.5">
      <c r="A40" s="538"/>
      <c r="B40" s="581" t="s">
        <v>514</v>
      </c>
      <c r="C40" s="582" t="s">
        <v>515</v>
      </c>
      <c r="D40" s="582" t="s">
        <v>131</v>
      </c>
      <c r="E40" s="583" t="s">
        <v>132</v>
      </c>
      <c r="F40" s="561">
        <v>190000</v>
      </c>
      <c r="G40" s="541">
        <f>F40-J40</f>
        <v>190000</v>
      </c>
      <c r="H40" s="565"/>
      <c r="I40" s="565"/>
      <c r="J40" s="565"/>
      <c r="K40" s="561"/>
      <c r="L40" s="561"/>
      <c r="M40" s="561"/>
      <c r="N40" s="561"/>
      <c r="O40" s="561"/>
      <c r="P40" s="561"/>
      <c r="Q40" s="561"/>
      <c r="R40" s="526">
        <f t="shared" si="1"/>
        <v>190000</v>
      </c>
    </row>
    <row r="41" spans="1:18" ht="40.5">
      <c r="A41" s="538"/>
      <c r="B41" s="584" t="s">
        <v>246</v>
      </c>
      <c r="C41" s="582" t="s">
        <v>247</v>
      </c>
      <c r="D41" s="577" t="s">
        <v>120</v>
      </c>
      <c r="E41" s="583" t="s">
        <v>248</v>
      </c>
      <c r="F41" s="561">
        <f>F42</f>
        <v>1699000</v>
      </c>
      <c r="G41" s="541">
        <f>F41-J41</f>
        <v>1699000</v>
      </c>
      <c r="H41" s="561">
        <f aca="true" t="shared" si="14" ref="H41:Q41">H42</f>
        <v>0</v>
      </c>
      <c r="I41" s="561">
        <f t="shared" si="14"/>
        <v>0</v>
      </c>
      <c r="J41" s="561">
        <f t="shared" si="14"/>
        <v>0</v>
      </c>
      <c r="K41" s="561">
        <f t="shared" si="14"/>
        <v>0</v>
      </c>
      <c r="L41" s="561"/>
      <c r="M41" s="561"/>
      <c r="N41" s="561">
        <f t="shared" si="14"/>
        <v>0</v>
      </c>
      <c r="O41" s="561">
        <f t="shared" si="14"/>
        <v>0</v>
      </c>
      <c r="P41" s="561">
        <f t="shared" si="14"/>
        <v>0</v>
      </c>
      <c r="Q41" s="561">
        <f t="shared" si="14"/>
        <v>0</v>
      </c>
      <c r="R41" s="526">
        <f t="shared" si="1"/>
        <v>1699000</v>
      </c>
    </row>
    <row r="42" spans="1:18" ht="59.25" customHeight="1">
      <c r="A42" s="538"/>
      <c r="B42" s="585" t="s">
        <v>242</v>
      </c>
      <c r="C42" s="580" t="s">
        <v>243</v>
      </c>
      <c r="D42" s="586" t="s">
        <v>383</v>
      </c>
      <c r="E42" s="570" t="s">
        <v>244</v>
      </c>
      <c r="F42" s="561">
        <v>1699000</v>
      </c>
      <c r="G42" s="541">
        <f>F42-J42</f>
        <v>1699000</v>
      </c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26">
        <f t="shared" si="1"/>
        <v>1699000</v>
      </c>
    </row>
    <row r="43" spans="1:18" ht="39.75" customHeight="1">
      <c r="A43" s="538"/>
      <c r="B43" s="534" t="s">
        <v>120</v>
      </c>
      <c r="C43" s="587" t="s">
        <v>516</v>
      </c>
      <c r="D43" s="534" t="s">
        <v>120</v>
      </c>
      <c r="E43" s="579" t="s">
        <v>517</v>
      </c>
      <c r="F43" s="561">
        <f>F44</f>
        <v>20000</v>
      </c>
      <c r="G43" s="541">
        <f>F43-J43</f>
        <v>20000</v>
      </c>
      <c r="H43" s="561">
        <f aca="true" t="shared" si="15" ref="H43:Q43">H44</f>
        <v>0</v>
      </c>
      <c r="I43" s="561">
        <f t="shared" si="15"/>
        <v>0</v>
      </c>
      <c r="J43" s="561">
        <f t="shared" si="15"/>
        <v>0</v>
      </c>
      <c r="K43" s="561">
        <f t="shared" si="15"/>
        <v>0</v>
      </c>
      <c r="L43" s="561"/>
      <c r="M43" s="561"/>
      <c r="N43" s="561">
        <f t="shared" si="15"/>
        <v>0</v>
      </c>
      <c r="O43" s="561">
        <f t="shared" si="15"/>
        <v>0</v>
      </c>
      <c r="P43" s="561">
        <f t="shared" si="15"/>
        <v>0</v>
      </c>
      <c r="Q43" s="561">
        <f t="shared" si="15"/>
        <v>0</v>
      </c>
      <c r="R43" s="526">
        <f t="shared" si="1"/>
        <v>20000</v>
      </c>
    </row>
    <row r="44" spans="1:18" ht="42" customHeight="1">
      <c r="A44" s="538"/>
      <c r="B44" s="585" t="s">
        <v>518</v>
      </c>
      <c r="C44" s="580" t="s">
        <v>519</v>
      </c>
      <c r="D44" s="586" t="s">
        <v>384</v>
      </c>
      <c r="E44" s="570" t="s">
        <v>133</v>
      </c>
      <c r="F44" s="561">
        <v>20000</v>
      </c>
      <c r="G44" s="565">
        <v>20000</v>
      </c>
      <c r="H44" s="565"/>
      <c r="I44" s="565"/>
      <c r="J44" s="565"/>
      <c r="K44" s="561"/>
      <c r="L44" s="561"/>
      <c r="M44" s="561"/>
      <c r="N44" s="561"/>
      <c r="O44" s="561"/>
      <c r="P44" s="561"/>
      <c r="Q44" s="561"/>
      <c r="R44" s="526">
        <f t="shared" si="1"/>
        <v>20000</v>
      </c>
    </row>
    <row r="45" spans="1:18" ht="62.25" customHeight="1">
      <c r="A45" s="538"/>
      <c r="B45" s="534" t="s">
        <v>120</v>
      </c>
      <c r="C45" s="587" t="s">
        <v>520</v>
      </c>
      <c r="D45" s="534" t="s">
        <v>120</v>
      </c>
      <c r="E45" s="579" t="s">
        <v>521</v>
      </c>
      <c r="F45" s="561">
        <f>F46</f>
        <v>30000</v>
      </c>
      <c r="G45" s="541">
        <f>F45-J45</f>
        <v>30000</v>
      </c>
      <c r="H45" s="561">
        <f aca="true" t="shared" si="16" ref="H45:Q45">H46</f>
        <v>0</v>
      </c>
      <c r="I45" s="561">
        <f t="shared" si="16"/>
        <v>0</v>
      </c>
      <c r="J45" s="561">
        <f t="shared" si="16"/>
        <v>0</v>
      </c>
      <c r="K45" s="561">
        <f t="shared" si="16"/>
        <v>0</v>
      </c>
      <c r="L45" s="561"/>
      <c r="M45" s="561"/>
      <c r="N45" s="561">
        <f t="shared" si="16"/>
        <v>0</v>
      </c>
      <c r="O45" s="561">
        <f t="shared" si="16"/>
        <v>0</v>
      </c>
      <c r="P45" s="561">
        <f t="shared" si="16"/>
        <v>0</v>
      </c>
      <c r="Q45" s="561">
        <f t="shared" si="16"/>
        <v>0</v>
      </c>
      <c r="R45" s="526">
        <f t="shared" si="1"/>
        <v>30000</v>
      </c>
    </row>
    <row r="46" spans="1:18" ht="60" customHeight="1">
      <c r="A46" s="538"/>
      <c r="B46" s="585" t="s">
        <v>522</v>
      </c>
      <c r="C46" s="539" t="s">
        <v>523</v>
      </c>
      <c r="D46" s="539" t="s">
        <v>385</v>
      </c>
      <c r="E46" s="588" t="s">
        <v>524</v>
      </c>
      <c r="F46" s="561">
        <v>30000</v>
      </c>
      <c r="G46" s="565">
        <v>30000</v>
      </c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26">
        <f t="shared" si="1"/>
        <v>30000</v>
      </c>
    </row>
    <row r="47" spans="1:18" s="522" customFormat="1" ht="44.25" customHeight="1">
      <c r="A47" s="527"/>
      <c r="B47" s="534" t="s">
        <v>120</v>
      </c>
      <c r="C47" s="589" t="s">
        <v>535</v>
      </c>
      <c r="D47" s="534" t="s">
        <v>120</v>
      </c>
      <c r="E47" s="590" t="s">
        <v>536</v>
      </c>
      <c r="F47" s="536">
        <f>F48</f>
        <v>0</v>
      </c>
      <c r="G47" s="536">
        <f aca="true" t="shared" si="17" ref="G47:Q47">G48</f>
        <v>0</v>
      </c>
      <c r="H47" s="536">
        <f t="shared" si="17"/>
        <v>0</v>
      </c>
      <c r="I47" s="536">
        <f t="shared" si="17"/>
        <v>0</v>
      </c>
      <c r="J47" s="536">
        <f t="shared" si="17"/>
        <v>0</v>
      </c>
      <c r="K47" s="536">
        <f t="shared" si="17"/>
        <v>42300</v>
      </c>
      <c r="L47" s="536">
        <f t="shared" si="17"/>
        <v>0</v>
      </c>
      <c r="M47" s="536">
        <f t="shared" si="17"/>
        <v>0</v>
      </c>
      <c r="N47" s="537">
        <f t="shared" si="17"/>
        <v>42300</v>
      </c>
      <c r="O47" s="536">
        <f t="shared" si="17"/>
        <v>0</v>
      </c>
      <c r="P47" s="536">
        <f t="shared" si="17"/>
        <v>0</v>
      </c>
      <c r="Q47" s="536">
        <f t="shared" si="17"/>
        <v>0</v>
      </c>
      <c r="R47" s="526">
        <f t="shared" si="1"/>
        <v>42300</v>
      </c>
    </row>
    <row r="48" spans="1:18" ht="42.75" customHeight="1">
      <c r="A48" s="538"/>
      <c r="B48" s="539" t="s">
        <v>532</v>
      </c>
      <c r="C48" s="539" t="s">
        <v>533</v>
      </c>
      <c r="D48" s="539" t="s">
        <v>134</v>
      </c>
      <c r="E48" s="540" t="s">
        <v>534</v>
      </c>
      <c r="F48" s="536"/>
      <c r="G48" s="541"/>
      <c r="H48" s="541"/>
      <c r="I48" s="541"/>
      <c r="J48" s="541"/>
      <c r="K48" s="536">
        <v>42300</v>
      </c>
      <c r="L48" s="536"/>
      <c r="M48" s="536"/>
      <c r="N48" s="543">
        <v>42300</v>
      </c>
      <c r="O48" s="541"/>
      <c r="P48" s="541"/>
      <c r="Q48" s="541"/>
      <c r="R48" s="526">
        <f t="shared" si="1"/>
        <v>42300</v>
      </c>
    </row>
    <row r="49" spans="1:18" ht="61.5" customHeight="1">
      <c r="A49" s="591"/>
      <c r="B49" s="147" t="s">
        <v>555</v>
      </c>
      <c r="C49" s="147"/>
      <c r="D49" s="147"/>
      <c r="E49" s="142" t="s">
        <v>540</v>
      </c>
      <c r="F49" s="592">
        <f>F50</f>
        <v>42438065</v>
      </c>
      <c r="G49" s="592">
        <f aca="true" t="shared" si="18" ref="G49:Q49">G50</f>
        <v>42438065</v>
      </c>
      <c r="H49" s="592">
        <f t="shared" si="18"/>
        <v>28391890</v>
      </c>
      <c r="I49" s="592">
        <f t="shared" si="18"/>
        <v>4488257</v>
      </c>
      <c r="J49" s="592">
        <f t="shared" si="18"/>
        <v>0</v>
      </c>
      <c r="K49" s="592">
        <f t="shared" si="18"/>
        <v>1098912.82</v>
      </c>
      <c r="L49" s="592">
        <f t="shared" si="18"/>
        <v>262912.82</v>
      </c>
      <c r="M49" s="592">
        <f t="shared" si="18"/>
        <v>262912.82</v>
      </c>
      <c r="N49" s="592">
        <f t="shared" si="18"/>
        <v>821000</v>
      </c>
      <c r="O49" s="592">
        <f t="shared" si="18"/>
        <v>0</v>
      </c>
      <c r="P49" s="592">
        <f t="shared" si="18"/>
        <v>0</v>
      </c>
      <c r="Q49" s="592">
        <f t="shared" si="18"/>
        <v>277912.82</v>
      </c>
      <c r="R49" s="526">
        <f t="shared" si="1"/>
        <v>43536977.82</v>
      </c>
    </row>
    <row r="50" spans="1:18" ht="55.5" customHeight="1">
      <c r="A50" s="538"/>
      <c r="B50" s="528" t="s">
        <v>556</v>
      </c>
      <c r="C50" s="528"/>
      <c r="D50" s="528"/>
      <c r="E50" s="593" t="s">
        <v>540</v>
      </c>
      <c r="F50" s="594">
        <f>F51+F53+F68+F72+F77</f>
        <v>42438065</v>
      </c>
      <c r="G50" s="594">
        <f>G51+G53+G68+G72+G77</f>
        <v>42438065</v>
      </c>
      <c r="H50" s="594">
        <f>H51+H53+H68+H72+H77</f>
        <v>28391890</v>
      </c>
      <c r="I50" s="594">
        <f>I51+I53+I68+I72+I77</f>
        <v>4488257</v>
      </c>
      <c r="J50" s="594">
        <f>J51+J53+J68+J72+J77</f>
        <v>0</v>
      </c>
      <c r="K50" s="594">
        <f aca="true" t="shared" si="19" ref="K50:R50">K51+K53+K68+K72+K77+K80</f>
        <v>1098912.82</v>
      </c>
      <c r="L50" s="594">
        <f t="shared" si="19"/>
        <v>262912.82</v>
      </c>
      <c r="M50" s="594">
        <f t="shared" si="19"/>
        <v>262912.82</v>
      </c>
      <c r="N50" s="594">
        <f t="shared" si="19"/>
        <v>821000</v>
      </c>
      <c r="O50" s="594">
        <f t="shared" si="19"/>
        <v>0</v>
      </c>
      <c r="P50" s="594">
        <f t="shared" si="19"/>
        <v>0</v>
      </c>
      <c r="Q50" s="594">
        <f t="shared" si="19"/>
        <v>277912.82</v>
      </c>
      <c r="R50" s="595">
        <f t="shared" si="19"/>
        <v>43536977.82</v>
      </c>
    </row>
    <row r="51" spans="1:18" ht="34.5" customHeight="1">
      <c r="A51" s="538"/>
      <c r="B51" s="532" t="s">
        <v>120</v>
      </c>
      <c r="C51" s="533" t="s">
        <v>121</v>
      </c>
      <c r="D51" s="532" t="s">
        <v>120</v>
      </c>
      <c r="E51" s="535" t="s">
        <v>63</v>
      </c>
      <c r="F51" s="596">
        <f>F52</f>
        <v>433500</v>
      </c>
      <c r="G51" s="541">
        <f>F51-J51</f>
        <v>433500</v>
      </c>
      <c r="H51" s="596">
        <f aca="true" t="shared" si="20" ref="H51:Q51">H52</f>
        <v>344260</v>
      </c>
      <c r="I51" s="597">
        <f t="shared" si="20"/>
        <v>0</v>
      </c>
      <c r="J51" s="596">
        <f t="shared" si="20"/>
        <v>0</v>
      </c>
      <c r="K51" s="596">
        <f t="shared" si="20"/>
        <v>0</v>
      </c>
      <c r="L51" s="596"/>
      <c r="M51" s="596"/>
      <c r="N51" s="596">
        <f t="shared" si="20"/>
        <v>0</v>
      </c>
      <c r="O51" s="596">
        <f t="shared" si="20"/>
        <v>0</v>
      </c>
      <c r="P51" s="596">
        <f t="shared" si="20"/>
        <v>0</v>
      </c>
      <c r="Q51" s="596">
        <f t="shared" si="20"/>
        <v>0</v>
      </c>
      <c r="R51" s="526">
        <f t="shared" si="1"/>
        <v>433500</v>
      </c>
    </row>
    <row r="52" spans="1:18" ht="66" customHeight="1">
      <c r="A52" s="538"/>
      <c r="B52" s="539" t="s">
        <v>558</v>
      </c>
      <c r="C52" s="539" t="s">
        <v>559</v>
      </c>
      <c r="D52" s="539" t="s">
        <v>377</v>
      </c>
      <c r="E52" s="540" t="s">
        <v>561</v>
      </c>
      <c r="F52" s="596">
        <v>433500</v>
      </c>
      <c r="G52" s="541">
        <f>F52-J52</f>
        <v>433500</v>
      </c>
      <c r="H52" s="562">
        <v>344260</v>
      </c>
      <c r="I52" s="598"/>
      <c r="J52" s="596"/>
      <c r="K52" s="562"/>
      <c r="L52" s="562"/>
      <c r="M52" s="562"/>
      <c r="N52" s="562"/>
      <c r="O52" s="562"/>
      <c r="P52" s="562"/>
      <c r="Q52" s="562"/>
      <c r="R52" s="526">
        <f t="shared" si="1"/>
        <v>433500</v>
      </c>
    </row>
    <row r="53" spans="1:18" ht="27" customHeight="1">
      <c r="A53" s="538"/>
      <c r="B53" s="532" t="s">
        <v>120</v>
      </c>
      <c r="C53" s="533" t="s">
        <v>82</v>
      </c>
      <c r="D53" s="532" t="s">
        <v>120</v>
      </c>
      <c r="E53" s="535" t="s">
        <v>83</v>
      </c>
      <c r="F53" s="596">
        <f>F54+F55+F63+F64+F65</f>
        <v>40367465</v>
      </c>
      <c r="G53" s="596">
        <f aca="true" t="shared" si="21" ref="G53:Q53">G54+G55+G63+G64+G65</f>
        <v>40367465</v>
      </c>
      <c r="H53" s="596">
        <f>H54+H55+H63+H64+H65</f>
        <v>27105010</v>
      </c>
      <c r="I53" s="596">
        <f t="shared" si="21"/>
        <v>4218257</v>
      </c>
      <c r="J53" s="596">
        <f t="shared" si="21"/>
        <v>0</v>
      </c>
      <c r="K53" s="596">
        <f>K54+K55+K63+K64+K65</f>
        <v>1086552</v>
      </c>
      <c r="L53" s="596">
        <f>L54+L55+L63+L64+L65</f>
        <v>250552</v>
      </c>
      <c r="M53" s="596">
        <f>M54+M55+M63+M64+M65</f>
        <v>250552</v>
      </c>
      <c r="N53" s="596">
        <f t="shared" si="21"/>
        <v>821000</v>
      </c>
      <c r="O53" s="596">
        <f t="shared" si="21"/>
        <v>0</v>
      </c>
      <c r="P53" s="596">
        <f t="shared" si="21"/>
        <v>0</v>
      </c>
      <c r="Q53" s="596">
        <f t="shared" si="21"/>
        <v>265552</v>
      </c>
      <c r="R53" s="526">
        <f t="shared" si="1"/>
        <v>41454017</v>
      </c>
    </row>
    <row r="54" spans="1:18" ht="33.75" customHeight="1">
      <c r="A54" s="538"/>
      <c r="B54" s="556" t="s">
        <v>31</v>
      </c>
      <c r="C54" s="556" t="s">
        <v>550</v>
      </c>
      <c r="D54" s="556" t="s">
        <v>541</v>
      </c>
      <c r="E54" s="570" t="s">
        <v>32</v>
      </c>
      <c r="F54" s="561">
        <v>6055700</v>
      </c>
      <c r="G54" s="541">
        <f>F54-J54</f>
        <v>6055700</v>
      </c>
      <c r="H54" s="565">
        <v>3748340</v>
      </c>
      <c r="I54" s="565">
        <v>750000</v>
      </c>
      <c r="J54" s="599"/>
      <c r="K54" s="561">
        <v>300000</v>
      </c>
      <c r="L54" s="561"/>
      <c r="M54" s="561"/>
      <c r="N54" s="565">
        <v>300000</v>
      </c>
      <c r="O54" s="565">
        <v>0</v>
      </c>
      <c r="P54" s="565">
        <v>0</v>
      </c>
      <c r="Q54" s="563"/>
      <c r="R54" s="526">
        <f t="shared" si="1"/>
        <v>6355700</v>
      </c>
    </row>
    <row r="55" spans="1:18" ht="87" customHeight="1">
      <c r="A55" s="538"/>
      <c r="B55" s="556" t="s">
        <v>33</v>
      </c>
      <c r="C55" s="556" t="s">
        <v>84</v>
      </c>
      <c r="D55" s="556" t="s">
        <v>542</v>
      </c>
      <c r="E55" s="570" t="s">
        <v>313</v>
      </c>
      <c r="F55" s="561">
        <v>29790045</v>
      </c>
      <c r="G55" s="541">
        <f>F55-J55</f>
        <v>29790045</v>
      </c>
      <c r="H55" s="565">
        <v>19978830</v>
      </c>
      <c r="I55" s="565">
        <v>3244844</v>
      </c>
      <c r="J55" s="599"/>
      <c r="K55" s="565">
        <v>761552</v>
      </c>
      <c r="L55" s="565">
        <v>250552</v>
      </c>
      <c r="M55" s="565">
        <v>250552</v>
      </c>
      <c r="N55" s="565">
        <f>K55-Q55</f>
        <v>511000</v>
      </c>
      <c r="O55" s="565"/>
      <c r="P55" s="565"/>
      <c r="Q55" s="565">
        <v>250552</v>
      </c>
      <c r="R55" s="526">
        <f t="shared" si="1"/>
        <v>30551597</v>
      </c>
    </row>
    <row r="56" spans="1:18" ht="105.75" customHeight="1">
      <c r="A56" s="538"/>
      <c r="B56" s="600" t="s">
        <v>33</v>
      </c>
      <c r="C56" s="600" t="s">
        <v>84</v>
      </c>
      <c r="D56" s="600" t="s">
        <v>542</v>
      </c>
      <c r="E56" s="601" t="s">
        <v>636</v>
      </c>
      <c r="F56" s="602">
        <v>17057800</v>
      </c>
      <c r="G56" s="541">
        <f>F56-J56</f>
        <v>17057800</v>
      </c>
      <c r="H56" s="602">
        <v>13960209</v>
      </c>
      <c r="I56" s="603"/>
      <c r="J56" s="602"/>
      <c r="K56" s="561"/>
      <c r="L56" s="561"/>
      <c r="M56" s="561"/>
      <c r="N56" s="565"/>
      <c r="O56" s="565"/>
      <c r="P56" s="565"/>
      <c r="Q56" s="563"/>
      <c r="R56" s="526">
        <f t="shared" si="1"/>
        <v>17057800</v>
      </c>
    </row>
    <row r="57" spans="1:18" ht="164.25" customHeight="1">
      <c r="A57" s="538"/>
      <c r="B57" s="600" t="s">
        <v>33</v>
      </c>
      <c r="C57" s="600" t="s">
        <v>84</v>
      </c>
      <c r="D57" s="600" t="s">
        <v>542</v>
      </c>
      <c r="E57" s="601" t="s">
        <v>637</v>
      </c>
      <c r="F57" s="602">
        <v>353400</v>
      </c>
      <c r="G57" s="541">
        <f>F57-J57</f>
        <v>353400</v>
      </c>
      <c r="H57" s="602"/>
      <c r="I57" s="603"/>
      <c r="J57" s="602"/>
      <c r="K57" s="565">
        <v>28200</v>
      </c>
      <c r="L57" s="565">
        <v>28200</v>
      </c>
      <c r="M57" s="565">
        <v>28200</v>
      </c>
      <c r="N57" s="565"/>
      <c r="O57" s="565"/>
      <c r="P57" s="565"/>
      <c r="Q57" s="563">
        <v>28200</v>
      </c>
      <c r="R57" s="604">
        <f t="shared" si="1"/>
        <v>381600</v>
      </c>
    </row>
    <row r="58" spans="1:18" ht="174.75" customHeight="1" hidden="1">
      <c r="A58" s="538"/>
      <c r="B58" s="600" t="s">
        <v>33</v>
      </c>
      <c r="C58" s="600" t="s">
        <v>84</v>
      </c>
      <c r="D58" s="600" t="s">
        <v>542</v>
      </c>
      <c r="E58" s="601" t="s">
        <v>638</v>
      </c>
      <c r="F58" s="602"/>
      <c r="G58" s="602"/>
      <c r="H58" s="602"/>
      <c r="I58" s="603"/>
      <c r="J58" s="602"/>
      <c r="K58" s="561"/>
      <c r="L58" s="561"/>
      <c r="M58" s="561"/>
      <c r="N58" s="565"/>
      <c r="O58" s="565"/>
      <c r="P58" s="565"/>
      <c r="Q58" s="563"/>
      <c r="R58" s="526"/>
    </row>
    <row r="59" spans="1:18" ht="174.75" customHeight="1">
      <c r="A59" s="538"/>
      <c r="B59" s="600" t="s">
        <v>33</v>
      </c>
      <c r="C59" s="600" t="s">
        <v>84</v>
      </c>
      <c r="D59" s="600" t="s">
        <v>542</v>
      </c>
      <c r="E59" s="601" t="s">
        <v>639</v>
      </c>
      <c r="F59" s="602">
        <v>120180.64</v>
      </c>
      <c r="G59" s="541">
        <f>F59-J59</f>
        <v>120180.64</v>
      </c>
      <c r="H59" s="602"/>
      <c r="I59" s="603"/>
      <c r="J59" s="602"/>
      <c r="K59" s="561"/>
      <c r="L59" s="561"/>
      <c r="M59" s="561"/>
      <c r="N59" s="565"/>
      <c r="O59" s="565"/>
      <c r="P59" s="565"/>
      <c r="Q59" s="563"/>
      <c r="R59" s="526">
        <f t="shared" si="1"/>
        <v>120180.64</v>
      </c>
    </row>
    <row r="60" spans="1:18" ht="174.75" customHeight="1">
      <c r="A60" s="538"/>
      <c r="B60" s="600" t="s">
        <v>33</v>
      </c>
      <c r="C60" s="600" t="s">
        <v>84</v>
      </c>
      <c r="D60" s="600" t="s">
        <v>542</v>
      </c>
      <c r="E60" s="601" t="s">
        <v>640</v>
      </c>
      <c r="F60" s="602">
        <v>147140</v>
      </c>
      <c r="G60" s="602">
        <v>147140</v>
      </c>
      <c r="H60" s="602"/>
      <c r="I60" s="603"/>
      <c r="J60" s="602"/>
      <c r="K60" s="561"/>
      <c r="L60" s="561"/>
      <c r="M60" s="561"/>
      <c r="N60" s="565"/>
      <c r="O60" s="565"/>
      <c r="P60" s="565"/>
      <c r="Q60" s="563"/>
      <c r="R60" s="526">
        <f t="shared" si="1"/>
        <v>147140</v>
      </c>
    </row>
    <row r="61" spans="1:18" ht="174.75" customHeight="1">
      <c r="A61" s="538"/>
      <c r="B61" s="600" t="s">
        <v>33</v>
      </c>
      <c r="C61" s="600" t="s">
        <v>84</v>
      </c>
      <c r="D61" s="600" t="s">
        <v>542</v>
      </c>
      <c r="E61" s="601" t="s">
        <v>641</v>
      </c>
      <c r="F61" s="602">
        <v>113050</v>
      </c>
      <c r="G61" s="602">
        <f>F61-J61</f>
        <v>113050</v>
      </c>
      <c r="H61" s="602"/>
      <c r="I61" s="603"/>
      <c r="J61" s="602"/>
      <c r="K61" s="561">
        <v>117576</v>
      </c>
      <c r="L61" s="561">
        <v>117576</v>
      </c>
      <c r="M61" s="561">
        <v>115576</v>
      </c>
      <c r="N61" s="565"/>
      <c r="O61" s="565"/>
      <c r="P61" s="565"/>
      <c r="Q61" s="563">
        <v>115576</v>
      </c>
      <c r="R61" s="526">
        <f t="shared" si="1"/>
        <v>230626</v>
      </c>
    </row>
    <row r="62" spans="1:18" ht="174.75" customHeight="1">
      <c r="A62" s="538"/>
      <c r="B62" s="600" t="s">
        <v>33</v>
      </c>
      <c r="C62" s="600" t="s">
        <v>84</v>
      </c>
      <c r="D62" s="600" t="s">
        <v>542</v>
      </c>
      <c r="E62" s="601" t="s">
        <v>642</v>
      </c>
      <c r="F62" s="602">
        <v>359200</v>
      </c>
      <c r="G62" s="602">
        <f>F62-J62</f>
        <v>359200</v>
      </c>
      <c r="H62" s="602"/>
      <c r="I62" s="603"/>
      <c r="J62" s="602"/>
      <c r="K62" s="561"/>
      <c r="L62" s="561"/>
      <c r="M62" s="561"/>
      <c r="N62" s="565"/>
      <c r="O62" s="565"/>
      <c r="P62" s="565"/>
      <c r="Q62" s="563"/>
      <c r="R62" s="526">
        <f t="shared" si="1"/>
        <v>359200</v>
      </c>
    </row>
    <row r="63" spans="1:18" ht="59.25" customHeight="1">
      <c r="A63" s="538"/>
      <c r="B63" s="556" t="s">
        <v>34</v>
      </c>
      <c r="C63" s="556" t="s">
        <v>122</v>
      </c>
      <c r="D63" s="556" t="s">
        <v>553</v>
      </c>
      <c r="E63" s="560" t="s">
        <v>314</v>
      </c>
      <c r="F63" s="561">
        <v>2620000</v>
      </c>
      <c r="G63" s="565">
        <v>2620000</v>
      </c>
      <c r="H63" s="565">
        <v>1954900</v>
      </c>
      <c r="I63" s="565">
        <v>143413</v>
      </c>
      <c r="J63" s="599"/>
      <c r="K63" s="561">
        <v>25000</v>
      </c>
      <c r="L63" s="561"/>
      <c r="M63" s="561"/>
      <c r="N63" s="565">
        <v>10000</v>
      </c>
      <c r="O63" s="565"/>
      <c r="P63" s="565"/>
      <c r="Q63" s="563">
        <v>15000</v>
      </c>
      <c r="R63" s="526">
        <f aca="true" t="shared" si="22" ref="R63:R99">F63+K63</f>
        <v>2645000</v>
      </c>
    </row>
    <row r="64" spans="1:18" ht="39.75" customHeight="1">
      <c r="A64" s="538"/>
      <c r="B64" s="556" t="s">
        <v>35</v>
      </c>
      <c r="C64" s="556" t="s">
        <v>37</v>
      </c>
      <c r="D64" s="556" t="s">
        <v>543</v>
      </c>
      <c r="E64" s="560" t="s">
        <v>316</v>
      </c>
      <c r="F64" s="561">
        <v>250500</v>
      </c>
      <c r="G64" s="541">
        <f>F64-J64</f>
        <v>250500</v>
      </c>
      <c r="H64" s="565">
        <v>193440</v>
      </c>
      <c r="I64" s="605"/>
      <c r="J64" s="562"/>
      <c r="K64" s="561"/>
      <c r="L64" s="561"/>
      <c r="M64" s="561"/>
      <c r="N64" s="565"/>
      <c r="O64" s="565"/>
      <c r="P64" s="565"/>
      <c r="Q64" s="563"/>
      <c r="R64" s="526">
        <f t="shared" si="22"/>
        <v>250500</v>
      </c>
    </row>
    <row r="65" spans="1:18" s="608" customFormat="1" ht="36.75" customHeight="1">
      <c r="A65" s="606"/>
      <c r="B65" s="555" t="s">
        <v>36</v>
      </c>
      <c r="C65" s="555" t="s">
        <v>38</v>
      </c>
      <c r="D65" s="556" t="s">
        <v>120</v>
      </c>
      <c r="E65" s="607" t="s">
        <v>39</v>
      </c>
      <c r="F65" s="561">
        <f>F66+F67</f>
        <v>1651220</v>
      </c>
      <c r="G65" s="561">
        <f aca="true" t="shared" si="23" ref="G65:Q65">G66+G67</f>
        <v>1651220</v>
      </c>
      <c r="H65" s="561">
        <f t="shared" si="23"/>
        <v>1229500</v>
      </c>
      <c r="I65" s="561">
        <f t="shared" si="23"/>
        <v>80000</v>
      </c>
      <c r="J65" s="561">
        <f t="shared" si="23"/>
        <v>0</v>
      </c>
      <c r="K65" s="561">
        <f t="shared" si="23"/>
        <v>0</v>
      </c>
      <c r="L65" s="561"/>
      <c r="M65" s="561"/>
      <c r="N65" s="561">
        <f t="shared" si="23"/>
        <v>0</v>
      </c>
      <c r="O65" s="561">
        <f t="shared" si="23"/>
        <v>0</v>
      </c>
      <c r="P65" s="561">
        <f t="shared" si="23"/>
        <v>0</v>
      </c>
      <c r="Q65" s="561">
        <f t="shared" si="23"/>
        <v>0</v>
      </c>
      <c r="R65" s="526">
        <f t="shared" si="22"/>
        <v>1651220</v>
      </c>
    </row>
    <row r="66" spans="1:18" s="608" customFormat="1" ht="41.25" customHeight="1">
      <c r="A66" s="606"/>
      <c r="B66" s="555" t="s">
        <v>346</v>
      </c>
      <c r="C66" s="609" t="s">
        <v>345</v>
      </c>
      <c r="D66" s="555" t="s">
        <v>543</v>
      </c>
      <c r="E66" s="554" t="s">
        <v>347</v>
      </c>
      <c r="F66" s="561">
        <v>1622600</v>
      </c>
      <c r="G66" s="541">
        <f>F66-J66</f>
        <v>1622600</v>
      </c>
      <c r="H66" s="565">
        <v>1229500</v>
      </c>
      <c r="I66" s="565">
        <v>80000</v>
      </c>
      <c r="J66" s="610"/>
      <c r="K66" s="596"/>
      <c r="L66" s="596"/>
      <c r="M66" s="596"/>
      <c r="N66" s="562"/>
      <c r="O66" s="562"/>
      <c r="P66" s="562"/>
      <c r="Q66" s="562"/>
      <c r="R66" s="526">
        <f t="shared" si="22"/>
        <v>1622600</v>
      </c>
    </row>
    <row r="67" spans="1:18" s="608" customFormat="1" ht="36.75" customHeight="1">
      <c r="A67" s="606"/>
      <c r="B67" s="555" t="s">
        <v>137</v>
      </c>
      <c r="C67" s="609" t="s">
        <v>138</v>
      </c>
      <c r="D67" s="555" t="s">
        <v>543</v>
      </c>
      <c r="E67" s="611" t="s">
        <v>140</v>
      </c>
      <c r="F67" s="561">
        <v>28620</v>
      </c>
      <c r="G67" s="541">
        <f>F67-J67</f>
        <v>28620</v>
      </c>
      <c r="H67" s="605"/>
      <c r="I67" s="605"/>
      <c r="J67" s="610"/>
      <c r="K67" s="596"/>
      <c r="L67" s="596"/>
      <c r="M67" s="596"/>
      <c r="N67" s="562"/>
      <c r="O67" s="562"/>
      <c r="P67" s="562"/>
      <c r="Q67" s="562"/>
      <c r="R67" s="526">
        <f t="shared" si="22"/>
        <v>28620</v>
      </c>
    </row>
    <row r="68" spans="1:18" ht="30" customHeight="1">
      <c r="A68" s="538"/>
      <c r="B68" s="532" t="s">
        <v>120</v>
      </c>
      <c r="C68" s="612" t="s">
        <v>77</v>
      </c>
      <c r="D68" s="534" t="s">
        <v>120</v>
      </c>
      <c r="E68" s="613" t="s">
        <v>76</v>
      </c>
      <c r="F68" s="561">
        <f>F69+F71</f>
        <v>45000</v>
      </c>
      <c r="G68" s="561">
        <f aca="true" t="shared" si="24" ref="G68:Q68">G69+G71</f>
        <v>45000</v>
      </c>
      <c r="H68" s="566">
        <f t="shared" si="24"/>
        <v>0</v>
      </c>
      <c r="I68" s="566">
        <f t="shared" si="24"/>
        <v>0</v>
      </c>
      <c r="J68" s="561">
        <f t="shared" si="24"/>
        <v>0</v>
      </c>
      <c r="K68" s="561">
        <f t="shared" si="24"/>
        <v>0</v>
      </c>
      <c r="L68" s="561"/>
      <c r="M68" s="561"/>
      <c r="N68" s="561">
        <f t="shared" si="24"/>
        <v>0</v>
      </c>
      <c r="O68" s="561">
        <f t="shared" si="24"/>
        <v>0</v>
      </c>
      <c r="P68" s="561">
        <f t="shared" si="24"/>
        <v>0</v>
      </c>
      <c r="Q68" s="561">
        <f t="shared" si="24"/>
        <v>0</v>
      </c>
      <c r="R68" s="526">
        <f t="shared" si="22"/>
        <v>45000</v>
      </c>
    </row>
    <row r="69" spans="1:18" ht="42.75" customHeight="1">
      <c r="A69" s="538"/>
      <c r="B69" s="555" t="s">
        <v>391</v>
      </c>
      <c r="C69" s="556" t="s">
        <v>115</v>
      </c>
      <c r="D69" s="556" t="s">
        <v>120</v>
      </c>
      <c r="E69" s="560" t="s">
        <v>392</v>
      </c>
      <c r="F69" s="561">
        <f>F70</f>
        <v>45000</v>
      </c>
      <c r="G69" s="541">
        <f>F69-J69</f>
        <v>45000</v>
      </c>
      <c r="H69" s="566">
        <f aca="true" t="shared" si="25" ref="H69:Q69">H70</f>
        <v>0</v>
      </c>
      <c r="I69" s="566">
        <f t="shared" si="25"/>
        <v>0</v>
      </c>
      <c r="J69" s="561">
        <f t="shared" si="25"/>
        <v>0</v>
      </c>
      <c r="K69" s="561"/>
      <c r="L69" s="561"/>
      <c r="M69" s="561"/>
      <c r="N69" s="561">
        <f t="shared" si="25"/>
        <v>0</v>
      </c>
      <c r="O69" s="561">
        <f t="shared" si="25"/>
        <v>0</v>
      </c>
      <c r="P69" s="561">
        <f t="shared" si="25"/>
        <v>0</v>
      </c>
      <c r="Q69" s="561">
        <f t="shared" si="25"/>
        <v>0</v>
      </c>
      <c r="R69" s="526">
        <f t="shared" si="22"/>
        <v>45000</v>
      </c>
    </row>
    <row r="70" spans="1:18" ht="59.25" customHeight="1">
      <c r="A70" s="538"/>
      <c r="B70" s="555" t="s">
        <v>393</v>
      </c>
      <c r="C70" s="556" t="s">
        <v>394</v>
      </c>
      <c r="D70" s="556" t="s">
        <v>544</v>
      </c>
      <c r="E70" s="554" t="s">
        <v>395</v>
      </c>
      <c r="F70" s="561">
        <v>45000</v>
      </c>
      <c r="G70" s="541">
        <f>F70-J70</f>
        <v>45000</v>
      </c>
      <c r="H70" s="598"/>
      <c r="I70" s="598"/>
      <c r="J70" s="562"/>
      <c r="K70" s="562"/>
      <c r="L70" s="562"/>
      <c r="M70" s="562"/>
      <c r="N70" s="562"/>
      <c r="O70" s="563"/>
      <c r="P70" s="563"/>
      <c r="Q70" s="563"/>
      <c r="R70" s="526">
        <f t="shared" si="22"/>
        <v>45000</v>
      </c>
    </row>
    <row r="71" spans="1:18" ht="94.5" customHeight="1" hidden="1">
      <c r="A71" s="538"/>
      <c r="B71" s="614" t="s">
        <v>396</v>
      </c>
      <c r="C71" s="614" t="s">
        <v>85</v>
      </c>
      <c r="D71" s="614" t="s">
        <v>544</v>
      </c>
      <c r="E71" s="615" t="s">
        <v>154</v>
      </c>
      <c r="F71" s="561"/>
      <c r="G71" s="541">
        <f>F71-J71</f>
        <v>0</v>
      </c>
      <c r="H71" s="605"/>
      <c r="I71" s="605"/>
      <c r="J71" s="565"/>
      <c r="K71" s="561"/>
      <c r="L71" s="561"/>
      <c r="M71" s="561"/>
      <c r="N71" s="565"/>
      <c r="O71" s="565"/>
      <c r="P71" s="565"/>
      <c r="Q71" s="565"/>
      <c r="R71" s="526">
        <f t="shared" si="22"/>
        <v>0</v>
      </c>
    </row>
    <row r="72" spans="1:18" ht="30" customHeight="1">
      <c r="A72" s="538"/>
      <c r="B72" s="532" t="s">
        <v>120</v>
      </c>
      <c r="C72" s="533" t="s">
        <v>89</v>
      </c>
      <c r="D72" s="532" t="s">
        <v>120</v>
      </c>
      <c r="E72" s="535" t="s">
        <v>90</v>
      </c>
      <c r="F72" s="561">
        <f>F73+F75</f>
        <v>1592100</v>
      </c>
      <c r="G72" s="561">
        <f aca="true" t="shared" si="26" ref="G72:Q72">G73+G75</f>
        <v>1592100</v>
      </c>
      <c r="H72" s="561">
        <f t="shared" si="26"/>
        <v>942620</v>
      </c>
      <c r="I72" s="561">
        <f t="shared" si="26"/>
        <v>270000</v>
      </c>
      <c r="J72" s="561">
        <f t="shared" si="26"/>
        <v>0</v>
      </c>
      <c r="K72" s="561">
        <f t="shared" si="26"/>
        <v>0</v>
      </c>
      <c r="L72" s="561"/>
      <c r="M72" s="561"/>
      <c r="N72" s="561">
        <f t="shared" si="26"/>
        <v>0</v>
      </c>
      <c r="O72" s="561">
        <f t="shared" si="26"/>
        <v>0</v>
      </c>
      <c r="P72" s="561">
        <f t="shared" si="26"/>
        <v>0</v>
      </c>
      <c r="Q72" s="561">
        <f t="shared" si="26"/>
        <v>0</v>
      </c>
      <c r="R72" s="526">
        <f t="shared" si="22"/>
        <v>1592100</v>
      </c>
    </row>
    <row r="73" spans="1:18" ht="27" customHeight="1">
      <c r="A73" s="538"/>
      <c r="B73" s="557" t="s">
        <v>487</v>
      </c>
      <c r="C73" s="557" t="s">
        <v>87</v>
      </c>
      <c r="D73" s="553" t="s">
        <v>120</v>
      </c>
      <c r="E73" s="558" t="s">
        <v>155</v>
      </c>
      <c r="F73" s="561">
        <f>F74</f>
        <v>65000</v>
      </c>
      <c r="G73" s="541">
        <f>F73-J73</f>
        <v>65000</v>
      </c>
      <c r="H73" s="566">
        <f aca="true" t="shared" si="27" ref="H73:Q73">H74</f>
        <v>0</v>
      </c>
      <c r="I73" s="566">
        <f t="shared" si="27"/>
        <v>0</v>
      </c>
      <c r="J73" s="561">
        <f t="shared" si="27"/>
        <v>0</v>
      </c>
      <c r="K73" s="561">
        <f t="shared" si="27"/>
        <v>0</v>
      </c>
      <c r="L73" s="561"/>
      <c r="M73" s="561"/>
      <c r="N73" s="561">
        <f t="shared" si="27"/>
        <v>0</v>
      </c>
      <c r="O73" s="561">
        <f t="shared" si="27"/>
        <v>0</v>
      </c>
      <c r="P73" s="561">
        <f t="shared" si="27"/>
        <v>0</v>
      </c>
      <c r="Q73" s="561">
        <f t="shared" si="27"/>
        <v>0</v>
      </c>
      <c r="R73" s="526">
        <f t="shared" si="22"/>
        <v>65000</v>
      </c>
    </row>
    <row r="74" spans="1:18" s="522" customFormat="1" ht="60.75">
      <c r="A74" s="527"/>
      <c r="B74" s="556" t="s">
        <v>488</v>
      </c>
      <c r="C74" s="556" t="s">
        <v>88</v>
      </c>
      <c r="D74" s="556" t="s">
        <v>545</v>
      </c>
      <c r="E74" s="560" t="s">
        <v>156</v>
      </c>
      <c r="F74" s="561">
        <v>65000</v>
      </c>
      <c r="G74" s="541">
        <f>F74-J74</f>
        <v>65000</v>
      </c>
      <c r="H74" s="605">
        <v>0</v>
      </c>
      <c r="I74" s="605">
        <v>0</v>
      </c>
      <c r="J74" s="536">
        <v>0</v>
      </c>
      <c r="K74" s="536"/>
      <c r="L74" s="536"/>
      <c r="M74" s="536"/>
      <c r="N74" s="537"/>
      <c r="O74" s="536"/>
      <c r="P74" s="536"/>
      <c r="Q74" s="536"/>
      <c r="R74" s="526">
        <f t="shared" si="22"/>
        <v>65000</v>
      </c>
    </row>
    <row r="75" spans="1:18" s="522" customFormat="1" ht="36.75" customHeight="1">
      <c r="A75" s="527"/>
      <c r="B75" s="556" t="s">
        <v>489</v>
      </c>
      <c r="C75" s="556" t="s">
        <v>59</v>
      </c>
      <c r="D75" s="553" t="s">
        <v>120</v>
      </c>
      <c r="E75" s="554" t="s">
        <v>54</v>
      </c>
      <c r="F75" s="561">
        <v>1527100</v>
      </c>
      <c r="G75" s="541">
        <f>F75-J75</f>
        <v>1527100</v>
      </c>
      <c r="H75" s="561">
        <f aca="true" t="shared" si="28" ref="H75:Q75">H76</f>
        <v>942620</v>
      </c>
      <c r="I75" s="561">
        <f>I76</f>
        <v>270000</v>
      </c>
      <c r="J75" s="561">
        <f t="shared" si="28"/>
        <v>0</v>
      </c>
      <c r="K75" s="561">
        <f t="shared" si="28"/>
        <v>0</v>
      </c>
      <c r="L75" s="561"/>
      <c r="M75" s="561"/>
      <c r="N75" s="561">
        <f t="shared" si="28"/>
        <v>0</v>
      </c>
      <c r="O75" s="561">
        <f t="shared" si="28"/>
        <v>0</v>
      </c>
      <c r="P75" s="561">
        <f t="shared" si="28"/>
        <v>0</v>
      </c>
      <c r="Q75" s="561">
        <f t="shared" si="28"/>
        <v>0</v>
      </c>
      <c r="R75" s="526">
        <f t="shared" si="22"/>
        <v>1527100</v>
      </c>
    </row>
    <row r="76" spans="1:18" s="618" customFormat="1" ht="60.75">
      <c r="A76" s="616"/>
      <c r="B76" s="539" t="s">
        <v>490</v>
      </c>
      <c r="C76" s="539" t="s">
        <v>60</v>
      </c>
      <c r="D76" s="539" t="s">
        <v>545</v>
      </c>
      <c r="E76" s="617" t="s">
        <v>160</v>
      </c>
      <c r="F76" s="561">
        <v>1525000</v>
      </c>
      <c r="G76" s="541">
        <f>F76-J76</f>
        <v>1525000</v>
      </c>
      <c r="H76" s="565">
        <v>942620</v>
      </c>
      <c r="I76" s="565">
        <v>270000</v>
      </c>
      <c r="J76" s="563">
        <v>0</v>
      </c>
      <c r="K76" s="596"/>
      <c r="L76" s="596"/>
      <c r="M76" s="596"/>
      <c r="N76" s="562"/>
      <c r="O76" s="563"/>
      <c r="P76" s="563"/>
      <c r="Q76" s="563"/>
      <c r="R76" s="526">
        <f t="shared" si="22"/>
        <v>1525000</v>
      </c>
    </row>
    <row r="77" spans="1:18" s="618" customFormat="1" ht="20.25" hidden="1">
      <c r="A77" s="616"/>
      <c r="B77" s="532" t="s">
        <v>120</v>
      </c>
      <c r="C77" s="567" t="s">
        <v>508</v>
      </c>
      <c r="D77" s="534" t="s">
        <v>120</v>
      </c>
      <c r="E77" s="576" t="s">
        <v>509</v>
      </c>
      <c r="F77" s="566">
        <f>F78</f>
        <v>0</v>
      </c>
      <c r="G77" s="566">
        <f aca="true" t="shared" si="29" ref="G77:Q77">G78</f>
        <v>0</v>
      </c>
      <c r="H77" s="566">
        <f t="shared" si="29"/>
        <v>0</v>
      </c>
      <c r="I77" s="566">
        <f t="shared" si="29"/>
        <v>0</v>
      </c>
      <c r="J77" s="561">
        <f t="shared" si="29"/>
        <v>0</v>
      </c>
      <c r="K77" s="561">
        <f t="shared" si="29"/>
        <v>0</v>
      </c>
      <c r="L77" s="561"/>
      <c r="M77" s="561"/>
      <c r="N77" s="561">
        <f t="shared" si="29"/>
        <v>0</v>
      </c>
      <c r="O77" s="561">
        <f t="shared" si="29"/>
        <v>0</v>
      </c>
      <c r="P77" s="561">
        <f t="shared" si="29"/>
        <v>0</v>
      </c>
      <c r="Q77" s="561">
        <f t="shared" si="29"/>
        <v>0</v>
      </c>
      <c r="R77" s="526">
        <f t="shared" si="22"/>
        <v>0</v>
      </c>
    </row>
    <row r="78" spans="1:18" s="618" customFormat="1" ht="40.5" hidden="1">
      <c r="A78" s="616"/>
      <c r="B78" s="569" t="s">
        <v>239</v>
      </c>
      <c r="C78" s="556" t="s">
        <v>238</v>
      </c>
      <c r="D78" s="619" t="s">
        <v>120</v>
      </c>
      <c r="E78" s="570" t="s">
        <v>240</v>
      </c>
      <c r="F78" s="566">
        <f>F79</f>
        <v>0</v>
      </c>
      <c r="G78" s="566">
        <f aca="true" t="shared" si="30" ref="G78:Q78">G79</f>
        <v>0</v>
      </c>
      <c r="H78" s="566">
        <f t="shared" si="30"/>
        <v>0</v>
      </c>
      <c r="I78" s="566">
        <f t="shared" si="30"/>
        <v>0</v>
      </c>
      <c r="J78" s="561">
        <f t="shared" si="30"/>
        <v>0</v>
      </c>
      <c r="K78" s="561">
        <f t="shared" si="30"/>
        <v>0</v>
      </c>
      <c r="L78" s="561"/>
      <c r="M78" s="561"/>
      <c r="N78" s="561">
        <f t="shared" si="30"/>
        <v>0</v>
      </c>
      <c r="O78" s="561">
        <f t="shared" si="30"/>
        <v>0</v>
      </c>
      <c r="P78" s="561">
        <f t="shared" si="30"/>
        <v>0</v>
      </c>
      <c r="Q78" s="561">
        <f t="shared" si="30"/>
        <v>0</v>
      </c>
      <c r="R78" s="526">
        <f t="shared" si="22"/>
        <v>0</v>
      </c>
    </row>
    <row r="79" spans="1:18" s="618" customFormat="1" ht="40.5" hidden="1">
      <c r="A79" s="616"/>
      <c r="B79" s="556" t="s">
        <v>236</v>
      </c>
      <c r="C79" s="556" t="s">
        <v>237</v>
      </c>
      <c r="D79" s="556" t="s">
        <v>381</v>
      </c>
      <c r="E79" s="570" t="s">
        <v>241</v>
      </c>
      <c r="F79" s="566"/>
      <c r="G79" s="605"/>
      <c r="H79" s="605"/>
      <c r="I79" s="605"/>
      <c r="J79" s="563"/>
      <c r="K79" s="596"/>
      <c r="L79" s="596"/>
      <c r="M79" s="596"/>
      <c r="N79" s="562"/>
      <c r="O79" s="563"/>
      <c r="P79" s="563"/>
      <c r="Q79" s="563"/>
      <c r="R79" s="526">
        <f t="shared" si="22"/>
        <v>0</v>
      </c>
    </row>
    <row r="80" spans="1:18" s="618" customFormat="1" ht="20.25">
      <c r="A80" s="616"/>
      <c r="B80" s="532" t="s">
        <v>120</v>
      </c>
      <c r="C80" s="567" t="s">
        <v>508</v>
      </c>
      <c r="D80" s="534" t="s">
        <v>120</v>
      </c>
      <c r="E80" s="576" t="s">
        <v>509</v>
      </c>
      <c r="F80" s="566"/>
      <c r="G80" s="605"/>
      <c r="H80" s="605"/>
      <c r="I80" s="605"/>
      <c r="J80" s="563"/>
      <c r="K80" s="596">
        <v>12360.82</v>
      </c>
      <c r="L80" s="596">
        <v>12360.82</v>
      </c>
      <c r="M80" s="596">
        <v>12360.82</v>
      </c>
      <c r="N80" s="562"/>
      <c r="O80" s="563"/>
      <c r="P80" s="563"/>
      <c r="Q80" s="563">
        <v>12360.82</v>
      </c>
      <c r="R80" s="526">
        <f t="shared" si="22"/>
        <v>12360.82</v>
      </c>
    </row>
    <row r="81" spans="1:18" s="618" customFormat="1" ht="81">
      <c r="A81" s="616"/>
      <c r="B81" s="556" t="s">
        <v>340</v>
      </c>
      <c r="C81" s="556" t="s">
        <v>337</v>
      </c>
      <c r="D81" s="556" t="s">
        <v>338</v>
      </c>
      <c r="E81" s="570" t="s">
        <v>339</v>
      </c>
      <c r="F81" s="566"/>
      <c r="G81" s="605"/>
      <c r="H81" s="605"/>
      <c r="I81" s="605"/>
      <c r="J81" s="563"/>
      <c r="K81" s="596">
        <v>12360.82</v>
      </c>
      <c r="L81" s="596">
        <v>12360.82</v>
      </c>
      <c r="M81" s="596">
        <v>12360.82</v>
      </c>
      <c r="N81" s="562"/>
      <c r="O81" s="563"/>
      <c r="P81" s="563"/>
      <c r="Q81" s="563">
        <v>12360.82</v>
      </c>
      <c r="R81" s="526">
        <f t="shared" si="22"/>
        <v>12360.82</v>
      </c>
    </row>
    <row r="82" spans="1:18" s="618" customFormat="1" ht="83.25" customHeight="1">
      <c r="A82" s="616"/>
      <c r="B82" s="147" t="s">
        <v>399</v>
      </c>
      <c r="C82" s="147"/>
      <c r="D82" s="147"/>
      <c r="E82" s="142" t="s">
        <v>546</v>
      </c>
      <c r="F82" s="592">
        <f>F83</f>
        <v>4737000</v>
      </c>
      <c r="G82" s="592">
        <f aca="true" t="shared" si="31" ref="G82:Q82">G83</f>
        <v>4737000</v>
      </c>
      <c r="H82" s="592">
        <f t="shared" si="31"/>
        <v>2950000</v>
      </c>
      <c r="I82" s="592">
        <f t="shared" si="31"/>
        <v>63000</v>
      </c>
      <c r="J82" s="592">
        <f t="shared" si="31"/>
        <v>0</v>
      </c>
      <c r="K82" s="592">
        <f t="shared" si="31"/>
        <v>0</v>
      </c>
      <c r="L82" s="592"/>
      <c r="M82" s="592"/>
      <c r="N82" s="592">
        <f t="shared" si="31"/>
        <v>0</v>
      </c>
      <c r="O82" s="592">
        <f t="shared" si="31"/>
        <v>0</v>
      </c>
      <c r="P82" s="592">
        <f t="shared" si="31"/>
        <v>0</v>
      </c>
      <c r="Q82" s="592">
        <f t="shared" si="31"/>
        <v>0</v>
      </c>
      <c r="R82" s="526">
        <f t="shared" si="22"/>
        <v>4737000</v>
      </c>
    </row>
    <row r="83" spans="1:18" s="618" customFormat="1" ht="60.75">
      <c r="A83" s="616"/>
      <c r="B83" s="528" t="s">
        <v>400</v>
      </c>
      <c r="C83" s="528"/>
      <c r="D83" s="528"/>
      <c r="E83" s="529" t="s">
        <v>546</v>
      </c>
      <c r="F83" s="594">
        <f>F84+F89+F86</f>
        <v>4737000</v>
      </c>
      <c r="G83" s="594">
        <f aca="true" t="shared" si="32" ref="G83:Q83">G84+G89+G86</f>
        <v>4737000</v>
      </c>
      <c r="H83" s="594">
        <f t="shared" si="32"/>
        <v>2950000</v>
      </c>
      <c r="I83" s="594">
        <f t="shared" si="32"/>
        <v>63000</v>
      </c>
      <c r="J83" s="594">
        <f t="shared" si="32"/>
        <v>0</v>
      </c>
      <c r="K83" s="594">
        <f t="shared" si="32"/>
        <v>0</v>
      </c>
      <c r="L83" s="594">
        <f t="shared" si="32"/>
        <v>0</v>
      </c>
      <c r="M83" s="594"/>
      <c r="N83" s="594">
        <f t="shared" si="32"/>
        <v>0</v>
      </c>
      <c r="O83" s="594">
        <f t="shared" si="32"/>
        <v>0</v>
      </c>
      <c r="P83" s="594">
        <f t="shared" si="32"/>
        <v>0</v>
      </c>
      <c r="Q83" s="594">
        <f t="shared" si="32"/>
        <v>0</v>
      </c>
      <c r="R83" s="526">
        <f t="shared" si="22"/>
        <v>4737000</v>
      </c>
    </row>
    <row r="84" spans="1:18" s="618" customFormat="1" ht="22.5" customHeight="1">
      <c r="A84" s="616"/>
      <c r="B84" s="532" t="s">
        <v>120</v>
      </c>
      <c r="C84" s="533" t="s">
        <v>121</v>
      </c>
      <c r="D84" s="532" t="s">
        <v>120</v>
      </c>
      <c r="E84" s="535" t="s">
        <v>63</v>
      </c>
      <c r="F84" s="596">
        <f>F85</f>
        <v>3739200</v>
      </c>
      <c r="G84" s="596">
        <f aca="true" t="shared" si="33" ref="G84:Q84">G85</f>
        <v>3739200</v>
      </c>
      <c r="H84" s="596">
        <f t="shared" si="33"/>
        <v>2950000</v>
      </c>
      <c r="I84" s="596">
        <f t="shared" si="33"/>
        <v>63000</v>
      </c>
      <c r="J84" s="596">
        <f t="shared" si="33"/>
        <v>0</v>
      </c>
      <c r="K84" s="596">
        <f t="shared" si="33"/>
        <v>0</v>
      </c>
      <c r="L84" s="596"/>
      <c r="M84" s="596"/>
      <c r="N84" s="596">
        <f t="shared" si="33"/>
        <v>0</v>
      </c>
      <c r="O84" s="596">
        <f t="shared" si="33"/>
        <v>0</v>
      </c>
      <c r="P84" s="596">
        <f t="shared" si="33"/>
        <v>0</v>
      </c>
      <c r="Q84" s="596">
        <f t="shared" si="33"/>
        <v>0</v>
      </c>
      <c r="R84" s="526">
        <f t="shared" si="22"/>
        <v>3739200</v>
      </c>
    </row>
    <row r="85" spans="1:18" s="618" customFormat="1" ht="68.25" customHeight="1">
      <c r="A85" s="616"/>
      <c r="B85" s="539" t="s">
        <v>401</v>
      </c>
      <c r="C85" s="539" t="s">
        <v>559</v>
      </c>
      <c r="D85" s="539" t="s">
        <v>377</v>
      </c>
      <c r="E85" s="540" t="s">
        <v>561</v>
      </c>
      <c r="F85" s="596">
        <v>3739200</v>
      </c>
      <c r="G85" s="541">
        <f>F85-J85</f>
        <v>3739200</v>
      </c>
      <c r="H85" s="562">
        <v>2950000</v>
      </c>
      <c r="I85" s="562">
        <v>63000</v>
      </c>
      <c r="J85" s="596"/>
      <c r="K85" s="596"/>
      <c r="L85" s="596"/>
      <c r="M85" s="596"/>
      <c r="N85" s="562"/>
      <c r="O85" s="562"/>
      <c r="P85" s="562"/>
      <c r="Q85" s="562"/>
      <c r="R85" s="526">
        <f t="shared" si="22"/>
        <v>3739200</v>
      </c>
    </row>
    <row r="86" spans="1:18" s="618" customFormat="1" ht="38.25" customHeight="1">
      <c r="A86" s="616"/>
      <c r="B86" s="534" t="s">
        <v>120</v>
      </c>
      <c r="C86" s="533" t="s">
        <v>311</v>
      </c>
      <c r="D86" s="532" t="s">
        <v>120</v>
      </c>
      <c r="E86" s="535" t="s">
        <v>310</v>
      </c>
      <c r="F86" s="596">
        <f>F87</f>
        <v>345500</v>
      </c>
      <c r="G86" s="596">
        <f aca="true" t="shared" si="34" ref="G86:Q86">G87</f>
        <v>345500</v>
      </c>
      <c r="H86" s="596">
        <f t="shared" si="34"/>
        <v>0</v>
      </c>
      <c r="I86" s="596">
        <f t="shared" si="34"/>
        <v>0</v>
      </c>
      <c r="J86" s="596">
        <f t="shared" si="34"/>
        <v>0</v>
      </c>
      <c r="K86" s="596">
        <f t="shared" si="34"/>
        <v>0</v>
      </c>
      <c r="L86" s="596">
        <f t="shared" si="34"/>
        <v>0</v>
      </c>
      <c r="M86" s="596"/>
      <c r="N86" s="596">
        <f t="shared" si="34"/>
        <v>0</v>
      </c>
      <c r="O86" s="596">
        <f t="shared" si="34"/>
        <v>0</v>
      </c>
      <c r="P86" s="596">
        <f t="shared" si="34"/>
        <v>0</v>
      </c>
      <c r="Q86" s="596">
        <f t="shared" si="34"/>
        <v>0</v>
      </c>
      <c r="R86" s="526">
        <f t="shared" si="22"/>
        <v>345500</v>
      </c>
    </row>
    <row r="87" spans="1:18" s="618" customFormat="1" ht="50.25" customHeight="1">
      <c r="A87" s="616"/>
      <c r="B87" s="539" t="s">
        <v>312</v>
      </c>
      <c r="C87" s="545" t="s">
        <v>67</v>
      </c>
      <c r="D87" s="539" t="s">
        <v>68</v>
      </c>
      <c r="E87" s="540" t="s">
        <v>69</v>
      </c>
      <c r="F87" s="596">
        <v>345500</v>
      </c>
      <c r="G87" s="541">
        <f>F87-J87</f>
        <v>345500</v>
      </c>
      <c r="H87" s="562"/>
      <c r="I87" s="562"/>
      <c r="J87" s="596"/>
      <c r="K87" s="596"/>
      <c r="L87" s="596"/>
      <c r="M87" s="596"/>
      <c r="N87" s="562"/>
      <c r="O87" s="562"/>
      <c r="P87" s="562"/>
      <c r="Q87" s="562"/>
      <c r="R87" s="526">
        <f t="shared" si="22"/>
        <v>345500</v>
      </c>
    </row>
    <row r="88" spans="1:18" s="618" customFormat="1" ht="74.25" customHeight="1">
      <c r="A88" s="616"/>
      <c r="B88" s="539" t="s">
        <v>312</v>
      </c>
      <c r="C88" s="545" t="s">
        <v>67</v>
      </c>
      <c r="D88" s="539" t="s">
        <v>68</v>
      </c>
      <c r="E88" s="540" t="s">
        <v>643</v>
      </c>
      <c r="F88" s="562">
        <v>275500</v>
      </c>
      <c r="G88" s="541">
        <f>F88-J88</f>
        <v>275500</v>
      </c>
      <c r="H88" s="562"/>
      <c r="I88" s="562"/>
      <c r="J88" s="596"/>
      <c r="K88" s="596"/>
      <c r="L88" s="596"/>
      <c r="M88" s="596"/>
      <c r="N88" s="562"/>
      <c r="O88" s="562"/>
      <c r="P88" s="562"/>
      <c r="Q88" s="562"/>
      <c r="R88" s="526">
        <f t="shared" si="22"/>
        <v>275500</v>
      </c>
    </row>
    <row r="89" spans="1:18" ht="30.75" customHeight="1">
      <c r="A89" s="538"/>
      <c r="B89" s="532" t="s">
        <v>120</v>
      </c>
      <c r="C89" s="612" t="s">
        <v>77</v>
      </c>
      <c r="D89" s="534" t="s">
        <v>120</v>
      </c>
      <c r="E89" s="613" t="s">
        <v>76</v>
      </c>
      <c r="F89" s="561">
        <f>F96+F108+F115+F116+F119+F117+F118</f>
        <v>652300</v>
      </c>
      <c r="G89" s="561">
        <f>G96+G108+G115+G116+G119+G117+G118</f>
        <v>652300</v>
      </c>
      <c r="H89" s="561">
        <f aca="true" t="shared" si="35" ref="H89:Q89">H96+H108+H115+H116+H119+H117</f>
        <v>0</v>
      </c>
      <c r="I89" s="561">
        <f t="shared" si="35"/>
        <v>0</v>
      </c>
      <c r="J89" s="561">
        <f t="shared" si="35"/>
        <v>0</v>
      </c>
      <c r="K89" s="561">
        <f t="shared" si="35"/>
        <v>0</v>
      </c>
      <c r="L89" s="561">
        <f t="shared" si="35"/>
        <v>0</v>
      </c>
      <c r="M89" s="561"/>
      <c r="N89" s="561">
        <f t="shared" si="35"/>
        <v>0</v>
      </c>
      <c r="O89" s="561">
        <f t="shared" si="35"/>
        <v>0</v>
      </c>
      <c r="P89" s="561">
        <f t="shared" si="35"/>
        <v>0</v>
      </c>
      <c r="Q89" s="561">
        <f t="shared" si="35"/>
        <v>0</v>
      </c>
      <c r="R89" s="526">
        <f t="shared" si="22"/>
        <v>652300</v>
      </c>
    </row>
    <row r="90" spans="1:18" s="618" customFormat="1" ht="96" customHeight="1" hidden="1">
      <c r="A90" s="616"/>
      <c r="B90" s="557" t="s">
        <v>407</v>
      </c>
      <c r="C90" s="557" t="s">
        <v>91</v>
      </c>
      <c r="D90" s="620" t="s">
        <v>120</v>
      </c>
      <c r="E90" s="558" t="s">
        <v>161</v>
      </c>
      <c r="F90" s="537">
        <f>F91+F92</f>
        <v>0</v>
      </c>
      <c r="G90" s="537">
        <f aca="true" t="shared" si="36" ref="G90:Q90">G91+G92</f>
        <v>0</v>
      </c>
      <c r="H90" s="621">
        <f t="shared" si="36"/>
        <v>0</v>
      </c>
      <c r="I90" s="621">
        <f t="shared" si="36"/>
        <v>0</v>
      </c>
      <c r="J90" s="537">
        <f t="shared" si="36"/>
        <v>0</v>
      </c>
      <c r="K90" s="537">
        <f t="shared" si="36"/>
        <v>0</v>
      </c>
      <c r="L90" s="537"/>
      <c r="M90" s="537"/>
      <c r="N90" s="537">
        <f t="shared" si="36"/>
        <v>0</v>
      </c>
      <c r="O90" s="537">
        <f t="shared" si="36"/>
        <v>0</v>
      </c>
      <c r="P90" s="537">
        <f t="shared" si="36"/>
        <v>0</v>
      </c>
      <c r="Q90" s="537">
        <f t="shared" si="36"/>
        <v>0</v>
      </c>
      <c r="R90" s="526">
        <f t="shared" si="22"/>
        <v>0</v>
      </c>
    </row>
    <row r="91" spans="1:18" ht="75.75" customHeight="1" hidden="1">
      <c r="A91" s="538"/>
      <c r="B91" s="622" t="s">
        <v>408</v>
      </c>
      <c r="C91" s="555" t="s">
        <v>92</v>
      </c>
      <c r="D91" s="555" t="s">
        <v>547</v>
      </c>
      <c r="E91" s="607" t="s">
        <v>409</v>
      </c>
      <c r="F91" s="561"/>
      <c r="G91" s="565"/>
      <c r="H91" s="566"/>
      <c r="I91" s="566"/>
      <c r="J91" s="623"/>
      <c r="K91" s="562">
        <v>0</v>
      </c>
      <c r="L91" s="562"/>
      <c r="M91" s="562"/>
      <c r="N91" s="624"/>
      <c r="O91" s="623"/>
      <c r="P91" s="623"/>
      <c r="Q91" s="623"/>
      <c r="R91" s="526">
        <f t="shared" si="22"/>
        <v>0</v>
      </c>
    </row>
    <row r="92" spans="1:18" ht="70.5" customHeight="1" hidden="1">
      <c r="A92" s="538"/>
      <c r="B92" s="622" t="s">
        <v>410</v>
      </c>
      <c r="C92" s="555" t="s">
        <v>93</v>
      </c>
      <c r="D92" s="555" t="s">
        <v>549</v>
      </c>
      <c r="E92" s="607" t="s">
        <v>162</v>
      </c>
      <c r="F92" s="561"/>
      <c r="G92" s="565"/>
      <c r="H92" s="566"/>
      <c r="I92" s="566"/>
      <c r="J92" s="623"/>
      <c r="K92" s="562"/>
      <c r="L92" s="562"/>
      <c r="M92" s="562"/>
      <c r="N92" s="624"/>
      <c r="O92" s="623"/>
      <c r="P92" s="623"/>
      <c r="Q92" s="623"/>
      <c r="R92" s="526">
        <f t="shared" si="22"/>
        <v>0</v>
      </c>
    </row>
    <row r="93" spans="1:18" ht="58.5" customHeight="1" hidden="1">
      <c r="A93" s="538"/>
      <c r="B93" s="622" t="s">
        <v>411</v>
      </c>
      <c r="C93" s="555" t="s">
        <v>94</v>
      </c>
      <c r="D93" s="619" t="s">
        <v>120</v>
      </c>
      <c r="E93" s="570" t="s">
        <v>163</v>
      </c>
      <c r="F93" s="561">
        <f>F94+F95</f>
        <v>0</v>
      </c>
      <c r="G93" s="561">
        <f aca="true" t="shared" si="37" ref="G93:Q93">G94+G95</f>
        <v>0</v>
      </c>
      <c r="H93" s="566">
        <f t="shared" si="37"/>
        <v>0</v>
      </c>
      <c r="I93" s="566">
        <f t="shared" si="37"/>
        <v>0</v>
      </c>
      <c r="J93" s="561">
        <f t="shared" si="37"/>
        <v>0</v>
      </c>
      <c r="K93" s="561">
        <f t="shared" si="37"/>
        <v>0</v>
      </c>
      <c r="L93" s="561"/>
      <c r="M93" s="561"/>
      <c r="N93" s="561">
        <f t="shared" si="37"/>
        <v>0</v>
      </c>
      <c r="O93" s="561">
        <f t="shared" si="37"/>
        <v>0</v>
      </c>
      <c r="P93" s="561">
        <f t="shared" si="37"/>
        <v>0</v>
      </c>
      <c r="Q93" s="561">
        <f t="shared" si="37"/>
        <v>0</v>
      </c>
      <c r="R93" s="526">
        <f t="shared" si="22"/>
        <v>0</v>
      </c>
    </row>
    <row r="94" spans="1:18" ht="70.5" customHeight="1" hidden="1">
      <c r="A94" s="538"/>
      <c r="B94" s="622" t="s">
        <v>412</v>
      </c>
      <c r="C94" s="555" t="s">
        <v>95</v>
      </c>
      <c r="D94" s="555" t="s">
        <v>547</v>
      </c>
      <c r="E94" s="607" t="s">
        <v>163</v>
      </c>
      <c r="F94" s="561"/>
      <c r="G94" s="565"/>
      <c r="H94" s="566"/>
      <c r="I94" s="566"/>
      <c r="J94" s="623"/>
      <c r="K94" s="562"/>
      <c r="L94" s="562"/>
      <c r="M94" s="562"/>
      <c r="N94" s="624"/>
      <c r="O94" s="623"/>
      <c r="P94" s="623"/>
      <c r="Q94" s="623"/>
      <c r="R94" s="526">
        <f t="shared" si="22"/>
        <v>0</v>
      </c>
    </row>
    <row r="95" spans="1:18" ht="87" customHeight="1" hidden="1">
      <c r="A95" s="538"/>
      <c r="B95" s="622" t="s">
        <v>413</v>
      </c>
      <c r="C95" s="555" t="s">
        <v>96</v>
      </c>
      <c r="D95" s="555" t="s">
        <v>549</v>
      </c>
      <c r="E95" s="607" t="s">
        <v>164</v>
      </c>
      <c r="F95" s="561"/>
      <c r="G95" s="565"/>
      <c r="H95" s="566"/>
      <c r="I95" s="566"/>
      <c r="J95" s="623"/>
      <c r="K95" s="562">
        <v>0</v>
      </c>
      <c r="L95" s="562"/>
      <c r="M95" s="562"/>
      <c r="N95" s="624"/>
      <c r="O95" s="623"/>
      <c r="P95" s="623"/>
      <c r="Q95" s="623"/>
      <c r="R95" s="526">
        <f t="shared" si="22"/>
        <v>0</v>
      </c>
    </row>
    <row r="96" spans="1:18" ht="87" customHeight="1">
      <c r="A96" s="591"/>
      <c r="B96" s="622" t="s">
        <v>417</v>
      </c>
      <c r="C96" s="625" t="s">
        <v>414</v>
      </c>
      <c r="D96" s="619" t="s">
        <v>120</v>
      </c>
      <c r="E96" s="570" t="s">
        <v>418</v>
      </c>
      <c r="F96" s="561">
        <f>F97+F98+F99</f>
        <v>10000</v>
      </c>
      <c r="G96" s="541">
        <f>F96-J96</f>
        <v>10000</v>
      </c>
      <c r="H96" s="566">
        <f aca="true" t="shared" si="38" ref="H96:Q96">H97+H98+H99</f>
        <v>0</v>
      </c>
      <c r="I96" s="566">
        <f t="shared" si="38"/>
        <v>0</v>
      </c>
      <c r="J96" s="561">
        <f t="shared" si="38"/>
        <v>0</v>
      </c>
      <c r="K96" s="561">
        <f t="shared" si="38"/>
        <v>0</v>
      </c>
      <c r="L96" s="561"/>
      <c r="M96" s="561"/>
      <c r="N96" s="561">
        <f t="shared" si="38"/>
        <v>0</v>
      </c>
      <c r="O96" s="561">
        <f t="shared" si="38"/>
        <v>0</v>
      </c>
      <c r="P96" s="561">
        <f t="shared" si="38"/>
        <v>0</v>
      </c>
      <c r="Q96" s="561">
        <f t="shared" si="38"/>
        <v>0</v>
      </c>
      <c r="R96" s="526">
        <f t="shared" si="22"/>
        <v>10000</v>
      </c>
    </row>
    <row r="97" spans="1:18" ht="49.5" customHeight="1">
      <c r="A97" s="591"/>
      <c r="B97" s="626" t="s">
        <v>419</v>
      </c>
      <c r="C97" s="627" t="s">
        <v>420</v>
      </c>
      <c r="D97" s="627" t="s">
        <v>547</v>
      </c>
      <c r="E97" s="570" t="s">
        <v>421</v>
      </c>
      <c r="F97" s="561">
        <v>10000</v>
      </c>
      <c r="G97" s="541">
        <f>F97-J97</f>
        <v>10000</v>
      </c>
      <c r="H97" s="566"/>
      <c r="I97" s="566"/>
      <c r="J97" s="623"/>
      <c r="K97" s="562"/>
      <c r="L97" s="562"/>
      <c r="M97" s="562"/>
      <c r="N97" s="624"/>
      <c r="O97" s="623"/>
      <c r="P97" s="623"/>
      <c r="Q97" s="623"/>
      <c r="R97" s="526">
        <f t="shared" si="22"/>
        <v>10000</v>
      </c>
    </row>
    <row r="98" spans="1:18" ht="60" customHeight="1" hidden="1">
      <c r="A98" s="591"/>
      <c r="B98" s="626" t="s">
        <v>567</v>
      </c>
      <c r="C98" s="627" t="s">
        <v>568</v>
      </c>
      <c r="D98" s="627" t="s">
        <v>548</v>
      </c>
      <c r="E98" s="570" t="s">
        <v>572</v>
      </c>
      <c r="F98" s="561"/>
      <c r="G98" s="565"/>
      <c r="H98" s="566"/>
      <c r="I98" s="566"/>
      <c r="J98" s="623"/>
      <c r="K98" s="562"/>
      <c r="L98" s="562"/>
      <c r="M98" s="562"/>
      <c r="N98" s="624"/>
      <c r="O98" s="623"/>
      <c r="P98" s="623"/>
      <c r="Q98" s="623"/>
      <c r="R98" s="526">
        <f t="shared" si="22"/>
        <v>0</v>
      </c>
    </row>
    <row r="99" spans="1:18" ht="64.5" customHeight="1" hidden="1">
      <c r="A99" s="591"/>
      <c r="B99" s="626" t="s">
        <v>424</v>
      </c>
      <c r="C99" s="627" t="s">
        <v>425</v>
      </c>
      <c r="D99" s="627" t="s">
        <v>548</v>
      </c>
      <c r="E99" s="570" t="s">
        <v>416</v>
      </c>
      <c r="F99" s="561"/>
      <c r="G99" s="565"/>
      <c r="H99" s="566"/>
      <c r="I99" s="566"/>
      <c r="J99" s="623"/>
      <c r="K99" s="562"/>
      <c r="L99" s="562"/>
      <c r="M99" s="562"/>
      <c r="N99" s="624"/>
      <c r="O99" s="623"/>
      <c r="P99" s="623"/>
      <c r="Q99" s="623"/>
      <c r="R99" s="526">
        <f t="shared" si="22"/>
        <v>0</v>
      </c>
    </row>
    <row r="100" spans="1:18" ht="64.5" customHeight="1" hidden="1">
      <c r="A100" s="591"/>
      <c r="B100" s="622" t="s">
        <v>426</v>
      </c>
      <c r="C100" s="555" t="s">
        <v>97</v>
      </c>
      <c r="D100" s="619" t="s">
        <v>120</v>
      </c>
      <c r="E100" s="570" t="s">
        <v>206</v>
      </c>
      <c r="F100" s="561">
        <f>F101+F102+F103+F104+F105+F106+F107</f>
        <v>0</v>
      </c>
      <c r="G100" s="561">
        <f aca="true" t="shared" si="39" ref="G100:Q100">G101+G102+G103+G104+G105+G106+G107</f>
        <v>0</v>
      </c>
      <c r="H100" s="566">
        <f t="shared" si="39"/>
        <v>0</v>
      </c>
      <c r="I100" s="566">
        <f t="shared" si="39"/>
        <v>0</v>
      </c>
      <c r="J100" s="561">
        <f t="shared" si="39"/>
        <v>0</v>
      </c>
      <c r="K100" s="561">
        <f t="shared" si="39"/>
        <v>0</v>
      </c>
      <c r="L100" s="561"/>
      <c r="M100" s="561"/>
      <c r="N100" s="561">
        <f t="shared" si="39"/>
        <v>0</v>
      </c>
      <c r="O100" s="561">
        <f t="shared" si="39"/>
        <v>0</v>
      </c>
      <c r="P100" s="561">
        <f t="shared" si="39"/>
        <v>0</v>
      </c>
      <c r="Q100" s="561">
        <f t="shared" si="39"/>
        <v>0</v>
      </c>
      <c r="R100" s="526">
        <f aca="true" t="shared" si="40" ref="R100:R132">F100+K100</f>
        <v>0</v>
      </c>
    </row>
    <row r="101" spans="1:18" ht="35.25" customHeight="1" hidden="1">
      <c r="A101" s="538"/>
      <c r="B101" s="622" t="s">
        <v>427</v>
      </c>
      <c r="C101" s="555" t="s">
        <v>98</v>
      </c>
      <c r="D101" s="555" t="s">
        <v>544</v>
      </c>
      <c r="E101" s="570" t="s">
        <v>165</v>
      </c>
      <c r="F101" s="561"/>
      <c r="G101" s="565"/>
      <c r="H101" s="559"/>
      <c r="I101" s="559"/>
      <c r="J101" s="536"/>
      <c r="K101" s="536"/>
      <c r="L101" s="536"/>
      <c r="M101" s="536"/>
      <c r="N101" s="537">
        <v>0</v>
      </c>
      <c r="O101" s="536">
        <v>0</v>
      </c>
      <c r="P101" s="536">
        <v>0</v>
      </c>
      <c r="Q101" s="536"/>
      <c r="R101" s="526">
        <f t="shared" si="40"/>
        <v>0</v>
      </c>
    </row>
    <row r="102" spans="1:18" ht="40.5" hidden="1">
      <c r="A102" s="538"/>
      <c r="B102" s="622" t="s">
        <v>428</v>
      </c>
      <c r="C102" s="555" t="s">
        <v>99</v>
      </c>
      <c r="D102" s="555" t="s">
        <v>544</v>
      </c>
      <c r="E102" s="570" t="s">
        <v>429</v>
      </c>
      <c r="F102" s="561"/>
      <c r="G102" s="565"/>
      <c r="H102" s="559"/>
      <c r="I102" s="559"/>
      <c r="J102" s="536"/>
      <c r="K102" s="536"/>
      <c r="L102" s="536"/>
      <c r="M102" s="536"/>
      <c r="N102" s="537"/>
      <c r="O102" s="536"/>
      <c r="P102" s="536"/>
      <c r="Q102" s="536"/>
      <c r="R102" s="526">
        <f t="shared" si="40"/>
        <v>0</v>
      </c>
    </row>
    <row r="103" spans="1:18" ht="40.5" hidden="1">
      <c r="A103" s="538"/>
      <c r="B103" s="622" t="s">
        <v>430</v>
      </c>
      <c r="C103" s="555" t="s">
        <v>100</v>
      </c>
      <c r="D103" s="555" t="s">
        <v>544</v>
      </c>
      <c r="E103" s="570" t="s">
        <v>166</v>
      </c>
      <c r="F103" s="561"/>
      <c r="G103" s="565"/>
      <c r="H103" s="559"/>
      <c r="I103" s="559"/>
      <c r="J103" s="536"/>
      <c r="K103" s="536"/>
      <c r="L103" s="536"/>
      <c r="M103" s="536"/>
      <c r="N103" s="537"/>
      <c r="O103" s="536"/>
      <c r="P103" s="536"/>
      <c r="Q103" s="536"/>
      <c r="R103" s="526">
        <f t="shared" si="40"/>
        <v>0</v>
      </c>
    </row>
    <row r="104" spans="1:18" ht="36.75" customHeight="1" hidden="1">
      <c r="A104" s="538"/>
      <c r="B104" s="622" t="s">
        <v>431</v>
      </c>
      <c r="C104" s="555" t="s">
        <v>101</v>
      </c>
      <c r="D104" s="555" t="s">
        <v>544</v>
      </c>
      <c r="E104" s="570" t="s">
        <v>167</v>
      </c>
      <c r="F104" s="561"/>
      <c r="G104" s="565"/>
      <c r="H104" s="559"/>
      <c r="I104" s="559"/>
      <c r="J104" s="536"/>
      <c r="K104" s="536"/>
      <c r="L104" s="536"/>
      <c r="M104" s="536"/>
      <c r="N104" s="537"/>
      <c r="O104" s="536"/>
      <c r="P104" s="536"/>
      <c r="Q104" s="536"/>
      <c r="R104" s="526">
        <f t="shared" si="40"/>
        <v>0</v>
      </c>
    </row>
    <row r="105" spans="1:18" ht="39.75" customHeight="1" hidden="1">
      <c r="A105" s="538"/>
      <c r="B105" s="622" t="s">
        <v>436</v>
      </c>
      <c r="C105" s="555" t="s">
        <v>102</v>
      </c>
      <c r="D105" s="555" t="s">
        <v>544</v>
      </c>
      <c r="E105" s="570" t="s">
        <v>168</v>
      </c>
      <c r="F105" s="561"/>
      <c r="G105" s="565"/>
      <c r="H105" s="559"/>
      <c r="I105" s="559"/>
      <c r="J105" s="536"/>
      <c r="K105" s="536"/>
      <c r="L105" s="536"/>
      <c r="M105" s="536"/>
      <c r="N105" s="537"/>
      <c r="O105" s="536"/>
      <c r="P105" s="536"/>
      <c r="Q105" s="536"/>
      <c r="R105" s="526">
        <f t="shared" si="40"/>
        <v>0</v>
      </c>
    </row>
    <row r="106" spans="1:18" ht="38.25" customHeight="1" hidden="1">
      <c r="A106" s="538"/>
      <c r="B106" s="622" t="s">
        <v>437</v>
      </c>
      <c r="C106" s="555" t="s">
        <v>103</v>
      </c>
      <c r="D106" s="555" t="s">
        <v>544</v>
      </c>
      <c r="E106" s="570" t="s">
        <v>169</v>
      </c>
      <c r="F106" s="561"/>
      <c r="G106" s="565"/>
      <c r="H106" s="559"/>
      <c r="I106" s="559"/>
      <c r="J106" s="536"/>
      <c r="K106" s="536"/>
      <c r="L106" s="536"/>
      <c r="M106" s="536"/>
      <c r="N106" s="537"/>
      <c r="O106" s="536"/>
      <c r="P106" s="536"/>
      <c r="Q106" s="536"/>
      <c r="R106" s="526">
        <f t="shared" si="40"/>
        <v>0</v>
      </c>
    </row>
    <row r="107" spans="1:18" ht="40.5" hidden="1">
      <c r="A107" s="538"/>
      <c r="B107" s="622" t="s">
        <v>207</v>
      </c>
      <c r="C107" s="555" t="s">
        <v>208</v>
      </c>
      <c r="D107" s="555" t="s">
        <v>544</v>
      </c>
      <c r="E107" s="570" t="s">
        <v>172</v>
      </c>
      <c r="F107" s="561"/>
      <c r="G107" s="565"/>
      <c r="H107" s="628"/>
      <c r="I107" s="628"/>
      <c r="J107" s="623"/>
      <c r="K107" s="562"/>
      <c r="L107" s="562"/>
      <c r="M107" s="562"/>
      <c r="N107" s="624"/>
      <c r="O107" s="623"/>
      <c r="P107" s="623"/>
      <c r="Q107" s="623"/>
      <c r="R107" s="526">
        <f t="shared" si="40"/>
        <v>0</v>
      </c>
    </row>
    <row r="108" spans="1:18" ht="60.75">
      <c r="A108" s="538"/>
      <c r="B108" s="622" t="s">
        <v>439</v>
      </c>
      <c r="C108" s="555" t="s">
        <v>104</v>
      </c>
      <c r="D108" s="555" t="s">
        <v>548</v>
      </c>
      <c r="E108" s="629" t="s">
        <v>179</v>
      </c>
      <c r="F108" s="561">
        <v>69800</v>
      </c>
      <c r="G108" s="541">
        <f>F108-J108</f>
        <v>69800</v>
      </c>
      <c r="H108" s="628"/>
      <c r="I108" s="628"/>
      <c r="J108" s="623"/>
      <c r="K108" s="562"/>
      <c r="L108" s="562"/>
      <c r="M108" s="562"/>
      <c r="N108" s="624"/>
      <c r="O108" s="623"/>
      <c r="P108" s="623"/>
      <c r="Q108" s="623"/>
      <c r="R108" s="526">
        <f t="shared" si="40"/>
        <v>69800</v>
      </c>
    </row>
    <row r="109" spans="1:18" ht="206.25" customHeight="1" hidden="1">
      <c r="A109" s="538"/>
      <c r="B109" s="622" t="s">
        <v>440</v>
      </c>
      <c r="C109" s="556" t="s">
        <v>105</v>
      </c>
      <c r="D109" s="556" t="s">
        <v>120</v>
      </c>
      <c r="E109" s="570" t="s">
        <v>209</v>
      </c>
      <c r="F109" s="561">
        <f>F110+F111+F112+F114+F113</f>
        <v>0</v>
      </c>
      <c r="G109" s="561">
        <f aca="true" t="shared" si="41" ref="G109:Q109">G110+G111+G112+G114+G113</f>
        <v>0</v>
      </c>
      <c r="H109" s="566">
        <f t="shared" si="41"/>
        <v>0</v>
      </c>
      <c r="I109" s="566">
        <f t="shared" si="41"/>
        <v>0</v>
      </c>
      <c r="J109" s="566">
        <f t="shared" si="41"/>
        <v>0</v>
      </c>
      <c r="K109" s="566">
        <f t="shared" si="41"/>
        <v>0</v>
      </c>
      <c r="L109" s="566"/>
      <c r="M109" s="566"/>
      <c r="N109" s="566">
        <f t="shared" si="41"/>
        <v>0</v>
      </c>
      <c r="O109" s="566">
        <f t="shared" si="41"/>
        <v>0</v>
      </c>
      <c r="P109" s="566">
        <f t="shared" si="41"/>
        <v>0</v>
      </c>
      <c r="Q109" s="566">
        <f t="shared" si="41"/>
        <v>0</v>
      </c>
      <c r="R109" s="526">
        <f t="shared" si="40"/>
        <v>0</v>
      </c>
    </row>
    <row r="110" spans="1:18" ht="56.25" customHeight="1" hidden="1">
      <c r="A110" s="538"/>
      <c r="B110" s="622" t="s">
        <v>143</v>
      </c>
      <c r="C110" s="556" t="s">
        <v>144</v>
      </c>
      <c r="D110" s="556" t="s">
        <v>550</v>
      </c>
      <c r="E110" s="570" t="s">
        <v>438</v>
      </c>
      <c r="F110" s="561"/>
      <c r="G110" s="565"/>
      <c r="H110" s="628"/>
      <c r="I110" s="628"/>
      <c r="J110" s="623"/>
      <c r="K110" s="562"/>
      <c r="L110" s="562"/>
      <c r="M110" s="562"/>
      <c r="N110" s="624"/>
      <c r="O110" s="623"/>
      <c r="P110" s="623"/>
      <c r="Q110" s="623"/>
      <c r="R110" s="526">
        <f t="shared" si="40"/>
        <v>0</v>
      </c>
    </row>
    <row r="111" spans="1:18" ht="77.25" customHeight="1" hidden="1">
      <c r="A111" s="538"/>
      <c r="B111" s="622" t="s">
        <v>145</v>
      </c>
      <c r="C111" s="556" t="s">
        <v>147</v>
      </c>
      <c r="D111" s="556" t="s">
        <v>550</v>
      </c>
      <c r="E111" s="570" t="s">
        <v>146</v>
      </c>
      <c r="F111" s="561"/>
      <c r="G111" s="565"/>
      <c r="H111" s="628"/>
      <c r="I111" s="628"/>
      <c r="J111" s="623"/>
      <c r="K111" s="562"/>
      <c r="L111" s="562"/>
      <c r="M111" s="562"/>
      <c r="N111" s="624"/>
      <c r="O111" s="623"/>
      <c r="P111" s="623"/>
      <c r="Q111" s="623"/>
      <c r="R111" s="526">
        <f t="shared" si="40"/>
        <v>0</v>
      </c>
    </row>
    <row r="112" spans="1:18" ht="63.75" customHeight="1" hidden="1">
      <c r="A112" s="538"/>
      <c r="B112" s="622" t="s">
        <v>149</v>
      </c>
      <c r="C112" s="556" t="s">
        <v>150</v>
      </c>
      <c r="D112" s="556" t="s">
        <v>550</v>
      </c>
      <c r="E112" s="570" t="s">
        <v>148</v>
      </c>
      <c r="F112" s="561"/>
      <c r="G112" s="565"/>
      <c r="H112" s="628"/>
      <c r="I112" s="628"/>
      <c r="J112" s="623"/>
      <c r="K112" s="562"/>
      <c r="L112" s="562"/>
      <c r="M112" s="562"/>
      <c r="N112" s="624"/>
      <c r="O112" s="623"/>
      <c r="P112" s="623"/>
      <c r="Q112" s="623"/>
      <c r="R112" s="526">
        <f t="shared" si="40"/>
        <v>0</v>
      </c>
    </row>
    <row r="113" spans="1:18" ht="81.75" customHeight="1" hidden="1">
      <c r="A113" s="538"/>
      <c r="B113" s="630" t="s">
        <v>29</v>
      </c>
      <c r="C113" s="631">
        <v>3084</v>
      </c>
      <c r="D113" s="632">
        <v>1040</v>
      </c>
      <c r="E113" s="633" t="s">
        <v>571</v>
      </c>
      <c r="F113" s="561"/>
      <c r="G113" s="565"/>
      <c r="H113" s="628"/>
      <c r="I113" s="628"/>
      <c r="J113" s="623"/>
      <c r="K113" s="562"/>
      <c r="L113" s="562"/>
      <c r="M113" s="562"/>
      <c r="N113" s="624"/>
      <c r="O113" s="623"/>
      <c r="P113" s="623"/>
      <c r="Q113" s="623"/>
      <c r="R113" s="526">
        <f t="shared" si="40"/>
        <v>0</v>
      </c>
    </row>
    <row r="114" spans="1:18" ht="87.75" customHeight="1" hidden="1">
      <c r="A114" s="538"/>
      <c r="B114" s="622" t="s">
        <v>151</v>
      </c>
      <c r="C114" s="556" t="s">
        <v>152</v>
      </c>
      <c r="D114" s="556" t="s">
        <v>550</v>
      </c>
      <c r="E114" s="570" t="s">
        <v>153</v>
      </c>
      <c r="F114" s="561"/>
      <c r="G114" s="565"/>
      <c r="H114" s="628"/>
      <c r="I114" s="628"/>
      <c r="J114" s="623"/>
      <c r="K114" s="562"/>
      <c r="L114" s="562"/>
      <c r="M114" s="562"/>
      <c r="N114" s="624"/>
      <c r="O114" s="623"/>
      <c r="P114" s="623"/>
      <c r="Q114" s="623"/>
      <c r="R114" s="526">
        <f t="shared" si="40"/>
        <v>0</v>
      </c>
    </row>
    <row r="115" spans="1:18" ht="40.5">
      <c r="A115" s="538"/>
      <c r="B115" s="622" t="s">
        <v>441</v>
      </c>
      <c r="C115" s="556" t="s">
        <v>106</v>
      </c>
      <c r="D115" s="556" t="s">
        <v>547</v>
      </c>
      <c r="E115" s="570" t="s">
        <v>210</v>
      </c>
      <c r="F115" s="561">
        <v>14500</v>
      </c>
      <c r="G115" s="541">
        <f>F115-J115</f>
        <v>14500</v>
      </c>
      <c r="H115" s="628"/>
      <c r="I115" s="628"/>
      <c r="J115" s="623"/>
      <c r="K115" s="562"/>
      <c r="L115" s="562"/>
      <c r="M115" s="562"/>
      <c r="N115" s="624"/>
      <c r="O115" s="623"/>
      <c r="P115" s="623"/>
      <c r="Q115" s="623"/>
      <c r="R115" s="526">
        <f t="shared" si="40"/>
        <v>14500</v>
      </c>
    </row>
    <row r="116" spans="1:18" ht="115.5" customHeight="1">
      <c r="A116" s="538"/>
      <c r="B116" s="622" t="s">
        <v>475</v>
      </c>
      <c r="C116" s="556" t="s">
        <v>86</v>
      </c>
      <c r="D116" s="619">
        <v>1010</v>
      </c>
      <c r="E116" s="570" t="s">
        <v>474</v>
      </c>
      <c r="F116" s="561">
        <v>150000</v>
      </c>
      <c r="G116" s="541">
        <f>F116-J116</f>
        <v>150000</v>
      </c>
      <c r="H116" s="566"/>
      <c r="I116" s="566"/>
      <c r="J116" s="561"/>
      <c r="K116" s="561"/>
      <c r="L116" s="561"/>
      <c r="M116" s="561"/>
      <c r="N116" s="561"/>
      <c r="O116" s="561"/>
      <c r="P116" s="561"/>
      <c r="Q116" s="561"/>
      <c r="R116" s="526">
        <f t="shared" si="40"/>
        <v>150000</v>
      </c>
    </row>
    <row r="117" spans="1:18" ht="237" customHeight="1" hidden="1">
      <c r="A117" s="538"/>
      <c r="B117" s="622" t="s">
        <v>235</v>
      </c>
      <c r="C117" s="556" t="s">
        <v>397</v>
      </c>
      <c r="D117" s="619">
        <v>1040</v>
      </c>
      <c r="E117" s="570" t="s">
        <v>406</v>
      </c>
      <c r="F117" s="566"/>
      <c r="G117" s="605"/>
      <c r="H117" s="566"/>
      <c r="I117" s="566"/>
      <c r="J117" s="561"/>
      <c r="K117" s="561"/>
      <c r="L117" s="561"/>
      <c r="M117" s="561"/>
      <c r="N117" s="561"/>
      <c r="O117" s="561"/>
      <c r="P117" s="561"/>
      <c r="Q117" s="561"/>
      <c r="R117" s="526">
        <f t="shared" si="40"/>
        <v>0</v>
      </c>
    </row>
    <row r="118" spans="1:18" ht="54" customHeight="1" hidden="1">
      <c r="A118" s="538"/>
      <c r="B118" s="622"/>
      <c r="C118" s="556"/>
      <c r="D118" s="619"/>
      <c r="E118" s="570"/>
      <c r="F118" s="561"/>
      <c r="G118" s="541">
        <f>F118-J118</f>
        <v>0</v>
      </c>
      <c r="H118" s="566"/>
      <c r="I118" s="566"/>
      <c r="J118" s="561"/>
      <c r="K118" s="561"/>
      <c r="L118" s="561"/>
      <c r="M118" s="561"/>
      <c r="N118" s="561"/>
      <c r="O118" s="561"/>
      <c r="P118" s="561"/>
      <c r="Q118" s="561"/>
      <c r="R118" s="526">
        <f t="shared" si="40"/>
        <v>0</v>
      </c>
    </row>
    <row r="119" spans="1:18" ht="20.25">
      <c r="A119" s="538"/>
      <c r="B119" s="555" t="s">
        <v>476</v>
      </c>
      <c r="C119" s="556" t="s">
        <v>443</v>
      </c>
      <c r="D119" s="619" t="s">
        <v>120</v>
      </c>
      <c r="E119" s="560" t="s">
        <v>398</v>
      </c>
      <c r="F119" s="561">
        <f>F120</f>
        <v>408000</v>
      </c>
      <c r="G119" s="541">
        <f>F119-J119</f>
        <v>408000</v>
      </c>
      <c r="H119" s="566">
        <f aca="true" t="shared" si="42" ref="H119:Q119">H120</f>
        <v>0</v>
      </c>
      <c r="I119" s="566">
        <f t="shared" si="42"/>
        <v>0</v>
      </c>
      <c r="J119" s="561">
        <f t="shared" si="42"/>
        <v>0</v>
      </c>
      <c r="K119" s="561">
        <f t="shared" si="42"/>
        <v>0</v>
      </c>
      <c r="L119" s="561"/>
      <c r="M119" s="561"/>
      <c r="N119" s="561">
        <f t="shared" si="42"/>
        <v>0</v>
      </c>
      <c r="O119" s="561">
        <f t="shared" si="42"/>
        <v>0</v>
      </c>
      <c r="P119" s="561">
        <f t="shared" si="42"/>
        <v>0</v>
      </c>
      <c r="Q119" s="561">
        <f t="shared" si="42"/>
        <v>0</v>
      </c>
      <c r="R119" s="526">
        <f t="shared" si="40"/>
        <v>408000</v>
      </c>
    </row>
    <row r="120" spans="1:18" ht="40.5">
      <c r="A120" s="538"/>
      <c r="B120" s="539" t="s">
        <v>477</v>
      </c>
      <c r="C120" s="539" t="s">
        <v>445</v>
      </c>
      <c r="D120" s="539" t="s">
        <v>122</v>
      </c>
      <c r="E120" s="540" t="s">
        <v>447</v>
      </c>
      <c r="F120" s="561">
        <v>408000</v>
      </c>
      <c r="G120" s="541">
        <f>F120-J120</f>
        <v>408000</v>
      </c>
      <c r="H120" s="628"/>
      <c r="I120" s="628"/>
      <c r="J120" s="623"/>
      <c r="K120" s="562"/>
      <c r="L120" s="562"/>
      <c r="M120" s="562"/>
      <c r="N120" s="624"/>
      <c r="O120" s="623"/>
      <c r="P120" s="623"/>
      <c r="Q120" s="623"/>
      <c r="R120" s="526">
        <f t="shared" si="40"/>
        <v>408000</v>
      </c>
    </row>
    <row r="121" spans="1:18" ht="84.75" customHeight="1">
      <c r="A121" s="538"/>
      <c r="B121" s="147" t="s">
        <v>135</v>
      </c>
      <c r="C121" s="147"/>
      <c r="D121" s="147"/>
      <c r="E121" s="142" t="s">
        <v>551</v>
      </c>
      <c r="F121" s="592">
        <f>F122</f>
        <v>3893500</v>
      </c>
      <c r="G121" s="592">
        <f aca="true" t="shared" si="43" ref="G121:Q121">G122</f>
        <v>3893500</v>
      </c>
      <c r="H121" s="592">
        <f t="shared" si="43"/>
        <v>2771330</v>
      </c>
      <c r="I121" s="592">
        <f t="shared" si="43"/>
        <v>247100</v>
      </c>
      <c r="J121" s="592">
        <f t="shared" si="43"/>
        <v>0</v>
      </c>
      <c r="K121" s="592">
        <f t="shared" si="43"/>
        <v>94150</v>
      </c>
      <c r="L121" s="592">
        <f t="shared" si="43"/>
        <v>16000</v>
      </c>
      <c r="M121" s="592">
        <f t="shared" si="43"/>
        <v>0</v>
      </c>
      <c r="N121" s="592">
        <f t="shared" si="43"/>
        <v>78150</v>
      </c>
      <c r="O121" s="592">
        <f t="shared" si="43"/>
        <v>40000</v>
      </c>
      <c r="P121" s="592">
        <f t="shared" si="43"/>
        <v>0</v>
      </c>
      <c r="Q121" s="592">
        <f t="shared" si="43"/>
        <v>16000</v>
      </c>
      <c r="R121" s="526">
        <f t="shared" si="40"/>
        <v>3987650</v>
      </c>
    </row>
    <row r="122" spans="1:18" ht="60.75" customHeight="1">
      <c r="A122" s="538"/>
      <c r="B122" s="528" t="s">
        <v>136</v>
      </c>
      <c r="C122" s="528"/>
      <c r="D122" s="528"/>
      <c r="E122" s="529" t="s">
        <v>551</v>
      </c>
      <c r="F122" s="594">
        <f>F123+F127+F125</f>
        <v>3893500</v>
      </c>
      <c r="G122" s="594">
        <f aca="true" t="shared" si="44" ref="G122:Q122">G123+G127+G125</f>
        <v>3893500</v>
      </c>
      <c r="H122" s="594">
        <f t="shared" si="44"/>
        <v>2771330</v>
      </c>
      <c r="I122" s="594">
        <f t="shared" si="44"/>
        <v>247100</v>
      </c>
      <c r="J122" s="594">
        <f t="shared" si="44"/>
        <v>0</v>
      </c>
      <c r="K122" s="594">
        <f t="shared" si="44"/>
        <v>94150</v>
      </c>
      <c r="L122" s="594">
        <f t="shared" si="44"/>
        <v>16000</v>
      </c>
      <c r="M122" s="594">
        <f t="shared" si="44"/>
        <v>0</v>
      </c>
      <c r="N122" s="594">
        <f t="shared" si="44"/>
        <v>78150</v>
      </c>
      <c r="O122" s="594">
        <f t="shared" si="44"/>
        <v>40000</v>
      </c>
      <c r="P122" s="594">
        <f t="shared" si="44"/>
        <v>0</v>
      </c>
      <c r="Q122" s="594">
        <f t="shared" si="44"/>
        <v>16000</v>
      </c>
      <c r="R122" s="526">
        <f t="shared" si="40"/>
        <v>3987650</v>
      </c>
    </row>
    <row r="123" spans="1:18" ht="38.25" customHeight="1">
      <c r="A123" s="538"/>
      <c r="B123" s="532" t="s">
        <v>120</v>
      </c>
      <c r="C123" s="533" t="s">
        <v>121</v>
      </c>
      <c r="D123" s="532" t="s">
        <v>120</v>
      </c>
      <c r="E123" s="535" t="s">
        <v>63</v>
      </c>
      <c r="F123" s="610">
        <f>F124</f>
        <v>490000</v>
      </c>
      <c r="G123" s="610">
        <f aca="true" t="shared" si="45" ref="G123:Q123">G124</f>
        <v>490000</v>
      </c>
      <c r="H123" s="610">
        <f t="shared" si="45"/>
        <v>391000</v>
      </c>
      <c r="I123" s="634">
        <f t="shared" si="45"/>
        <v>0</v>
      </c>
      <c r="J123" s="610">
        <f t="shared" si="45"/>
        <v>0</v>
      </c>
      <c r="K123" s="610">
        <f t="shared" si="45"/>
        <v>0</v>
      </c>
      <c r="L123" s="610"/>
      <c r="M123" s="610"/>
      <c r="N123" s="610">
        <f t="shared" si="45"/>
        <v>0</v>
      </c>
      <c r="O123" s="610">
        <f t="shared" si="45"/>
        <v>0</v>
      </c>
      <c r="P123" s="610">
        <f t="shared" si="45"/>
        <v>0</v>
      </c>
      <c r="Q123" s="610">
        <f t="shared" si="45"/>
        <v>0</v>
      </c>
      <c r="R123" s="526">
        <f t="shared" si="40"/>
        <v>490000</v>
      </c>
    </row>
    <row r="124" spans="1:18" ht="66.75" customHeight="1">
      <c r="A124" s="538"/>
      <c r="B124" s="539" t="s">
        <v>402</v>
      </c>
      <c r="C124" s="539" t="s">
        <v>559</v>
      </c>
      <c r="D124" s="539" t="s">
        <v>377</v>
      </c>
      <c r="E124" s="540" t="s">
        <v>561</v>
      </c>
      <c r="F124" s="596">
        <v>490000</v>
      </c>
      <c r="G124" s="541">
        <f>F124-J124</f>
        <v>490000</v>
      </c>
      <c r="H124" s="562">
        <v>391000</v>
      </c>
      <c r="I124" s="598"/>
      <c r="J124" s="596"/>
      <c r="K124" s="596"/>
      <c r="L124" s="596"/>
      <c r="M124" s="596"/>
      <c r="N124" s="562"/>
      <c r="O124" s="562"/>
      <c r="P124" s="562"/>
      <c r="Q124" s="562"/>
      <c r="R124" s="526">
        <f t="shared" si="40"/>
        <v>490000</v>
      </c>
    </row>
    <row r="125" spans="1:18" ht="36.75" customHeight="1">
      <c r="A125" s="538"/>
      <c r="B125" s="635" t="s">
        <v>120</v>
      </c>
      <c r="C125" s="635" t="s">
        <v>82</v>
      </c>
      <c r="D125" s="636" t="s">
        <v>120</v>
      </c>
      <c r="E125" s="535" t="s">
        <v>83</v>
      </c>
      <c r="F125" s="596">
        <f>F126</f>
        <v>1910000</v>
      </c>
      <c r="G125" s="596">
        <f aca="true" t="shared" si="46" ref="G125:Q125">G126</f>
        <v>1910000</v>
      </c>
      <c r="H125" s="596">
        <f t="shared" si="46"/>
        <v>1450000</v>
      </c>
      <c r="I125" s="596">
        <f t="shared" si="46"/>
        <v>92500</v>
      </c>
      <c r="J125" s="596">
        <f t="shared" si="46"/>
        <v>0</v>
      </c>
      <c r="K125" s="596">
        <f t="shared" si="46"/>
        <v>75200</v>
      </c>
      <c r="L125" s="596"/>
      <c r="M125" s="596"/>
      <c r="N125" s="596">
        <f t="shared" si="46"/>
        <v>75200</v>
      </c>
      <c r="O125" s="596">
        <f t="shared" si="46"/>
        <v>40000</v>
      </c>
      <c r="P125" s="596">
        <f t="shared" si="46"/>
        <v>0</v>
      </c>
      <c r="Q125" s="596">
        <f t="shared" si="46"/>
        <v>0</v>
      </c>
      <c r="R125" s="526">
        <f t="shared" si="40"/>
        <v>1985200</v>
      </c>
    </row>
    <row r="126" spans="1:18" ht="48.75" customHeight="1">
      <c r="A126" s="538"/>
      <c r="B126" s="637" t="s">
        <v>478</v>
      </c>
      <c r="C126" s="637" t="s">
        <v>479</v>
      </c>
      <c r="D126" s="638" t="s">
        <v>553</v>
      </c>
      <c r="E126" s="540" t="s">
        <v>315</v>
      </c>
      <c r="F126" s="596">
        <v>1910000</v>
      </c>
      <c r="G126" s="541">
        <f>F126-J126</f>
        <v>1910000</v>
      </c>
      <c r="H126" s="562">
        <v>1450000</v>
      </c>
      <c r="I126" s="562">
        <v>92500</v>
      </c>
      <c r="J126" s="596"/>
      <c r="K126" s="596">
        <v>75200</v>
      </c>
      <c r="L126" s="596"/>
      <c r="M126" s="596"/>
      <c r="N126" s="562">
        <v>75200</v>
      </c>
      <c r="O126" s="562">
        <v>40000</v>
      </c>
      <c r="P126" s="562"/>
      <c r="Q126" s="562"/>
      <c r="R126" s="526">
        <f t="shared" si="40"/>
        <v>1985200</v>
      </c>
    </row>
    <row r="127" spans="1:18" ht="33.75" customHeight="1">
      <c r="A127" s="538"/>
      <c r="B127" s="635" t="s">
        <v>120</v>
      </c>
      <c r="C127" s="635" t="s">
        <v>108</v>
      </c>
      <c r="D127" s="636" t="s">
        <v>120</v>
      </c>
      <c r="E127" s="613" t="s">
        <v>107</v>
      </c>
      <c r="F127" s="596">
        <f>F130+F128+F129</f>
        <v>1493500</v>
      </c>
      <c r="G127" s="596">
        <f>G130+G128+G129</f>
        <v>1493500</v>
      </c>
      <c r="H127" s="596">
        <f>H130+H128+H129</f>
        <v>930330</v>
      </c>
      <c r="I127" s="596">
        <f>I130+I128+I129</f>
        <v>154600</v>
      </c>
      <c r="J127" s="596">
        <f aca="true" t="shared" si="47" ref="J127:Q127">J130+J128+J129</f>
        <v>0</v>
      </c>
      <c r="K127" s="596">
        <f t="shared" si="47"/>
        <v>18950</v>
      </c>
      <c r="L127" s="596">
        <f t="shared" si="47"/>
        <v>16000</v>
      </c>
      <c r="M127" s="596"/>
      <c r="N127" s="596">
        <f t="shared" si="47"/>
        <v>2950</v>
      </c>
      <c r="O127" s="596">
        <f t="shared" si="47"/>
        <v>0</v>
      </c>
      <c r="P127" s="596">
        <f t="shared" si="47"/>
        <v>0</v>
      </c>
      <c r="Q127" s="596">
        <f t="shared" si="47"/>
        <v>16000</v>
      </c>
      <c r="R127" s="526">
        <f t="shared" si="40"/>
        <v>1512450</v>
      </c>
    </row>
    <row r="128" spans="1:18" ht="20.25">
      <c r="A128" s="591"/>
      <c r="B128" s="639">
        <v>1014030</v>
      </c>
      <c r="C128" s="640" t="s">
        <v>109</v>
      </c>
      <c r="D128" s="580" t="s">
        <v>552</v>
      </c>
      <c r="E128" s="560" t="s">
        <v>480</v>
      </c>
      <c r="F128" s="561">
        <v>910500</v>
      </c>
      <c r="G128" s="541">
        <f>F128-J128</f>
        <v>910500</v>
      </c>
      <c r="H128" s="565">
        <v>607000</v>
      </c>
      <c r="I128" s="565">
        <v>135000</v>
      </c>
      <c r="J128" s="565">
        <v>0</v>
      </c>
      <c r="K128" s="561">
        <v>18700</v>
      </c>
      <c r="L128" s="561">
        <v>16000</v>
      </c>
      <c r="M128" s="561"/>
      <c r="N128" s="565">
        <v>2700</v>
      </c>
      <c r="O128" s="565"/>
      <c r="P128" s="565"/>
      <c r="Q128" s="565">
        <v>16000</v>
      </c>
      <c r="R128" s="526">
        <f t="shared" si="40"/>
        <v>929200</v>
      </c>
    </row>
    <row r="129" spans="1:18" ht="63.75" customHeight="1">
      <c r="A129" s="591"/>
      <c r="B129" s="639">
        <v>1014060</v>
      </c>
      <c r="C129" s="640" t="s">
        <v>26</v>
      </c>
      <c r="D129" s="580" t="s">
        <v>27</v>
      </c>
      <c r="E129" s="560" t="s">
        <v>28</v>
      </c>
      <c r="F129" s="561">
        <v>126000</v>
      </c>
      <c r="G129" s="541">
        <f>F129-J129</f>
        <v>126000</v>
      </c>
      <c r="H129" s="565">
        <v>92300</v>
      </c>
      <c r="I129" s="565">
        <v>5600</v>
      </c>
      <c r="J129" s="565"/>
      <c r="K129" s="561">
        <v>250</v>
      </c>
      <c r="L129" s="561"/>
      <c r="M129" s="561"/>
      <c r="N129" s="565">
        <v>250</v>
      </c>
      <c r="O129" s="565"/>
      <c r="P129" s="565"/>
      <c r="Q129" s="565"/>
      <c r="R129" s="526">
        <f t="shared" si="40"/>
        <v>126250</v>
      </c>
    </row>
    <row r="130" spans="1:18" ht="45" customHeight="1">
      <c r="A130" s="538"/>
      <c r="B130" s="639">
        <v>1014080</v>
      </c>
      <c r="C130" s="640" t="s">
        <v>481</v>
      </c>
      <c r="D130" s="580" t="s">
        <v>120</v>
      </c>
      <c r="E130" s="560" t="s">
        <v>482</v>
      </c>
      <c r="F130" s="561">
        <f>F131+F132</f>
        <v>457000</v>
      </c>
      <c r="G130" s="561">
        <f aca="true" t="shared" si="48" ref="G130:Q130">G131+G132</f>
        <v>457000</v>
      </c>
      <c r="H130" s="561">
        <f t="shared" si="48"/>
        <v>231030</v>
      </c>
      <c r="I130" s="561">
        <f t="shared" si="48"/>
        <v>14000</v>
      </c>
      <c r="J130" s="561">
        <f t="shared" si="48"/>
        <v>0</v>
      </c>
      <c r="K130" s="561">
        <f t="shared" si="48"/>
        <v>0</v>
      </c>
      <c r="L130" s="561"/>
      <c r="M130" s="561"/>
      <c r="N130" s="561">
        <f t="shared" si="48"/>
        <v>0</v>
      </c>
      <c r="O130" s="561">
        <f t="shared" si="48"/>
        <v>0</v>
      </c>
      <c r="P130" s="561">
        <f t="shared" si="48"/>
        <v>0</v>
      </c>
      <c r="Q130" s="561">
        <f t="shared" si="48"/>
        <v>0</v>
      </c>
      <c r="R130" s="526">
        <f t="shared" si="40"/>
        <v>457000</v>
      </c>
    </row>
    <row r="131" spans="1:18" ht="42" customHeight="1">
      <c r="A131" s="538"/>
      <c r="B131" s="639">
        <v>1014081</v>
      </c>
      <c r="C131" s="640" t="s">
        <v>483</v>
      </c>
      <c r="D131" s="580" t="s">
        <v>180</v>
      </c>
      <c r="E131" s="560" t="s">
        <v>485</v>
      </c>
      <c r="F131" s="561">
        <v>310500</v>
      </c>
      <c r="G131" s="541">
        <f>F131-J131</f>
        <v>310500</v>
      </c>
      <c r="H131" s="565">
        <v>231030</v>
      </c>
      <c r="I131" s="565">
        <v>14000</v>
      </c>
      <c r="J131" s="565"/>
      <c r="K131" s="565"/>
      <c r="L131" s="565"/>
      <c r="M131" s="565"/>
      <c r="N131" s="565"/>
      <c r="O131" s="565"/>
      <c r="P131" s="565"/>
      <c r="Q131" s="565"/>
      <c r="R131" s="526">
        <f t="shared" si="40"/>
        <v>310500</v>
      </c>
    </row>
    <row r="132" spans="1:18" ht="27" customHeight="1">
      <c r="A132" s="538"/>
      <c r="B132" s="639">
        <v>1014082</v>
      </c>
      <c r="C132" s="640" t="s">
        <v>484</v>
      </c>
      <c r="D132" s="580" t="s">
        <v>180</v>
      </c>
      <c r="E132" s="560" t="s">
        <v>486</v>
      </c>
      <c r="F132" s="561">
        <v>146500</v>
      </c>
      <c r="G132" s="541">
        <f>F132-J132</f>
        <v>146500</v>
      </c>
      <c r="H132" s="565"/>
      <c r="I132" s="565"/>
      <c r="J132" s="565"/>
      <c r="K132" s="565"/>
      <c r="L132" s="565"/>
      <c r="M132" s="565"/>
      <c r="N132" s="565"/>
      <c r="O132" s="565"/>
      <c r="P132" s="565"/>
      <c r="Q132" s="565"/>
      <c r="R132" s="526">
        <f t="shared" si="40"/>
        <v>146500</v>
      </c>
    </row>
    <row r="133" spans="1:18" ht="40.5">
      <c r="A133" s="538"/>
      <c r="B133" s="641" t="s">
        <v>403</v>
      </c>
      <c r="C133" s="641"/>
      <c r="D133" s="642"/>
      <c r="E133" s="142" t="s">
        <v>554</v>
      </c>
      <c r="F133" s="592">
        <f>F134</f>
        <v>5369900</v>
      </c>
      <c r="G133" s="592">
        <f aca="true" t="shared" si="49" ref="G133:Q133">G134</f>
        <v>5359900</v>
      </c>
      <c r="H133" s="592">
        <f t="shared" si="49"/>
        <v>1252400</v>
      </c>
      <c r="I133" s="592">
        <f t="shared" si="49"/>
        <v>20000</v>
      </c>
      <c r="J133" s="592">
        <f t="shared" si="49"/>
        <v>0</v>
      </c>
      <c r="K133" s="592">
        <f t="shared" si="49"/>
        <v>0</v>
      </c>
      <c r="L133" s="592"/>
      <c r="M133" s="592"/>
      <c r="N133" s="592">
        <f t="shared" si="49"/>
        <v>0</v>
      </c>
      <c r="O133" s="592">
        <f t="shared" si="49"/>
        <v>0</v>
      </c>
      <c r="P133" s="592">
        <f t="shared" si="49"/>
        <v>0</v>
      </c>
      <c r="Q133" s="592">
        <f t="shared" si="49"/>
        <v>0</v>
      </c>
      <c r="R133" s="526">
        <f aca="true" t="shared" si="50" ref="R133:R147">F133+K133</f>
        <v>5369900</v>
      </c>
    </row>
    <row r="134" spans="1:18" ht="40.5">
      <c r="A134" s="538"/>
      <c r="B134" s="643" t="s">
        <v>404</v>
      </c>
      <c r="C134" s="643"/>
      <c r="D134" s="644"/>
      <c r="E134" s="529" t="s">
        <v>181</v>
      </c>
      <c r="F134" s="594">
        <f>F135+F137+F140</f>
        <v>5369900</v>
      </c>
      <c r="G134" s="594">
        <f aca="true" t="shared" si="51" ref="G134:Q134">G135+G137+G140</f>
        <v>5359900</v>
      </c>
      <c r="H134" s="594">
        <f t="shared" si="51"/>
        <v>1252400</v>
      </c>
      <c r="I134" s="594">
        <f t="shared" si="51"/>
        <v>20000</v>
      </c>
      <c r="J134" s="594">
        <f t="shared" si="51"/>
        <v>0</v>
      </c>
      <c r="K134" s="594">
        <f t="shared" si="51"/>
        <v>0</v>
      </c>
      <c r="L134" s="594"/>
      <c r="M134" s="594"/>
      <c r="N134" s="594">
        <f t="shared" si="51"/>
        <v>0</v>
      </c>
      <c r="O134" s="594">
        <f t="shared" si="51"/>
        <v>0</v>
      </c>
      <c r="P134" s="594">
        <f t="shared" si="51"/>
        <v>0</v>
      </c>
      <c r="Q134" s="594">
        <f t="shared" si="51"/>
        <v>0</v>
      </c>
      <c r="R134" s="526">
        <f t="shared" si="50"/>
        <v>5369900</v>
      </c>
    </row>
    <row r="135" spans="1:18" ht="20.25">
      <c r="A135" s="538"/>
      <c r="B135" s="635" t="s">
        <v>120</v>
      </c>
      <c r="C135" s="635" t="s">
        <v>121</v>
      </c>
      <c r="D135" s="636" t="s">
        <v>120</v>
      </c>
      <c r="E135" s="535" t="s">
        <v>63</v>
      </c>
      <c r="F135" s="596">
        <f>F136</f>
        <v>1570200</v>
      </c>
      <c r="G135" s="596">
        <f aca="true" t="shared" si="52" ref="G135:Q135">G136</f>
        <v>1570200</v>
      </c>
      <c r="H135" s="596">
        <f t="shared" si="52"/>
        <v>1252400</v>
      </c>
      <c r="I135" s="596">
        <f t="shared" si="52"/>
        <v>20000</v>
      </c>
      <c r="J135" s="596">
        <f t="shared" si="52"/>
        <v>0</v>
      </c>
      <c r="K135" s="596">
        <f t="shared" si="52"/>
        <v>0</v>
      </c>
      <c r="L135" s="596"/>
      <c r="M135" s="596"/>
      <c r="N135" s="596">
        <f t="shared" si="52"/>
        <v>0</v>
      </c>
      <c r="O135" s="596">
        <f t="shared" si="52"/>
        <v>0</v>
      </c>
      <c r="P135" s="596">
        <f t="shared" si="52"/>
        <v>0</v>
      </c>
      <c r="Q135" s="596">
        <f t="shared" si="52"/>
        <v>0</v>
      </c>
      <c r="R135" s="526">
        <f t="shared" si="50"/>
        <v>1570200</v>
      </c>
    </row>
    <row r="136" spans="1:18" s="522" customFormat="1" ht="59.25" customHeight="1">
      <c r="A136" s="527"/>
      <c r="B136" s="637" t="s">
        <v>405</v>
      </c>
      <c r="C136" s="637" t="s">
        <v>559</v>
      </c>
      <c r="D136" s="645" t="s">
        <v>377</v>
      </c>
      <c r="E136" s="540" t="s">
        <v>561</v>
      </c>
      <c r="F136" s="596">
        <v>1570200</v>
      </c>
      <c r="G136" s="541">
        <f>F136-J136</f>
        <v>1570200</v>
      </c>
      <c r="H136" s="623">
        <v>1252400</v>
      </c>
      <c r="I136" s="623">
        <v>20000</v>
      </c>
      <c r="J136" s="623"/>
      <c r="K136" s="562"/>
      <c r="L136" s="562"/>
      <c r="M136" s="562"/>
      <c r="N136" s="624"/>
      <c r="O136" s="623"/>
      <c r="P136" s="623"/>
      <c r="Q136" s="623"/>
      <c r="R136" s="526">
        <f t="shared" si="50"/>
        <v>1570200</v>
      </c>
    </row>
    <row r="137" spans="1:18" s="522" customFormat="1" ht="29.25" customHeight="1">
      <c r="A137" s="527"/>
      <c r="B137" s="635" t="s">
        <v>120</v>
      </c>
      <c r="C137" s="635" t="s">
        <v>65</v>
      </c>
      <c r="D137" s="636" t="s">
        <v>120</v>
      </c>
      <c r="E137" s="535" t="s">
        <v>537</v>
      </c>
      <c r="F137" s="596">
        <f>F138</f>
        <v>10000</v>
      </c>
      <c r="G137" s="598">
        <f aca="true" t="shared" si="53" ref="G137:Q137">G138</f>
        <v>0</v>
      </c>
      <c r="H137" s="598">
        <f t="shared" si="53"/>
        <v>0</v>
      </c>
      <c r="I137" s="598">
        <f t="shared" si="53"/>
        <v>0</v>
      </c>
      <c r="J137" s="562">
        <f t="shared" si="53"/>
        <v>0</v>
      </c>
      <c r="K137" s="562">
        <f t="shared" si="53"/>
        <v>0</v>
      </c>
      <c r="L137" s="562"/>
      <c r="M137" s="562"/>
      <c r="N137" s="562">
        <f t="shared" si="53"/>
        <v>0</v>
      </c>
      <c r="O137" s="562">
        <f t="shared" si="53"/>
        <v>0</v>
      </c>
      <c r="P137" s="562">
        <f t="shared" si="53"/>
        <v>0</v>
      </c>
      <c r="Q137" s="562">
        <f t="shared" si="53"/>
        <v>0</v>
      </c>
      <c r="R137" s="526">
        <f t="shared" si="50"/>
        <v>10000</v>
      </c>
    </row>
    <row r="138" spans="1:18" s="522" customFormat="1" ht="20.25">
      <c r="A138" s="538"/>
      <c r="B138" s="637" t="s">
        <v>538</v>
      </c>
      <c r="C138" s="637" t="s">
        <v>525</v>
      </c>
      <c r="D138" s="645" t="s">
        <v>386</v>
      </c>
      <c r="E138" s="588" t="s">
        <v>40</v>
      </c>
      <c r="F138" s="596">
        <v>10000</v>
      </c>
      <c r="G138" s="597"/>
      <c r="H138" s="597"/>
      <c r="I138" s="597"/>
      <c r="J138" s="596"/>
      <c r="K138" s="596"/>
      <c r="L138" s="596"/>
      <c r="M138" s="596"/>
      <c r="N138" s="596"/>
      <c r="O138" s="596"/>
      <c r="P138" s="596"/>
      <c r="Q138" s="596"/>
      <c r="R138" s="526">
        <f t="shared" si="50"/>
        <v>10000</v>
      </c>
    </row>
    <row r="139" spans="1:18" s="522" customFormat="1" ht="101.25" hidden="1">
      <c r="A139" s="538"/>
      <c r="B139" s="646" t="s">
        <v>41</v>
      </c>
      <c r="C139" s="646" t="s">
        <v>42</v>
      </c>
      <c r="D139" s="647"/>
      <c r="E139" s="648" t="s">
        <v>43</v>
      </c>
      <c r="F139" s="649"/>
      <c r="G139" s="650"/>
      <c r="H139" s="650"/>
      <c r="I139" s="650"/>
      <c r="J139" s="651"/>
      <c r="K139" s="562"/>
      <c r="L139" s="562"/>
      <c r="M139" s="562"/>
      <c r="N139" s="624"/>
      <c r="O139" s="623"/>
      <c r="P139" s="623"/>
      <c r="Q139" s="623"/>
      <c r="R139" s="526">
        <f t="shared" si="50"/>
        <v>0</v>
      </c>
    </row>
    <row r="140" spans="1:18" s="522" customFormat="1" ht="20.25">
      <c r="A140" s="538"/>
      <c r="B140" s="635" t="s">
        <v>120</v>
      </c>
      <c r="C140" s="635" t="s">
        <v>539</v>
      </c>
      <c r="D140" s="636" t="s">
        <v>120</v>
      </c>
      <c r="E140" s="535" t="s">
        <v>61</v>
      </c>
      <c r="F140" s="610">
        <f>F141+F143+F145</f>
        <v>3789700</v>
      </c>
      <c r="G140" s="610">
        <f>G141+G143+G145</f>
        <v>3789700</v>
      </c>
      <c r="H140" s="610">
        <f aca="true" t="shared" si="54" ref="H140:Q140">H141+H143</f>
        <v>0</v>
      </c>
      <c r="I140" s="610">
        <f t="shared" si="54"/>
        <v>0</v>
      </c>
      <c r="J140" s="610">
        <f t="shared" si="54"/>
        <v>0</v>
      </c>
      <c r="K140" s="610">
        <f t="shared" si="54"/>
        <v>0</v>
      </c>
      <c r="L140" s="610">
        <f t="shared" si="54"/>
        <v>0</v>
      </c>
      <c r="M140" s="610"/>
      <c r="N140" s="610">
        <f t="shared" si="54"/>
        <v>0</v>
      </c>
      <c r="O140" s="610">
        <f t="shared" si="54"/>
        <v>0</v>
      </c>
      <c r="P140" s="610">
        <f t="shared" si="54"/>
        <v>0</v>
      </c>
      <c r="Q140" s="610">
        <f t="shared" si="54"/>
        <v>0</v>
      </c>
      <c r="R140" s="526">
        <f t="shared" si="50"/>
        <v>3789700</v>
      </c>
    </row>
    <row r="141" spans="1:18" s="522" customFormat="1" ht="85.5" customHeight="1">
      <c r="A141" s="538"/>
      <c r="B141" s="652">
        <v>3719400</v>
      </c>
      <c r="C141" s="635" t="s">
        <v>564</v>
      </c>
      <c r="D141" s="636" t="s">
        <v>120</v>
      </c>
      <c r="E141" s="535" t="s">
        <v>565</v>
      </c>
      <c r="F141" s="610">
        <f>F142</f>
        <v>2688200</v>
      </c>
      <c r="G141" s="610">
        <f aca="true" t="shared" si="55" ref="G141:Q141">G142</f>
        <v>2688200</v>
      </c>
      <c r="H141" s="634">
        <f t="shared" si="55"/>
        <v>0</v>
      </c>
      <c r="I141" s="634">
        <f t="shared" si="55"/>
        <v>0</v>
      </c>
      <c r="J141" s="610">
        <f t="shared" si="55"/>
        <v>0</v>
      </c>
      <c r="K141" s="610">
        <f t="shared" si="55"/>
        <v>0</v>
      </c>
      <c r="L141" s="610"/>
      <c r="M141" s="610"/>
      <c r="N141" s="610">
        <f t="shared" si="55"/>
        <v>0</v>
      </c>
      <c r="O141" s="610">
        <f t="shared" si="55"/>
        <v>0</v>
      </c>
      <c r="P141" s="610">
        <f t="shared" si="55"/>
        <v>0</v>
      </c>
      <c r="Q141" s="610">
        <f t="shared" si="55"/>
        <v>0</v>
      </c>
      <c r="R141" s="526">
        <f t="shared" si="50"/>
        <v>2688200</v>
      </c>
    </row>
    <row r="142" spans="1:18" ht="64.5" customHeight="1">
      <c r="A142" s="538"/>
      <c r="B142" s="653">
        <v>3719410</v>
      </c>
      <c r="C142" s="640" t="s">
        <v>566</v>
      </c>
      <c r="D142" s="580" t="s">
        <v>44</v>
      </c>
      <c r="E142" s="560" t="s">
        <v>25</v>
      </c>
      <c r="F142" s="596">
        <v>2688200</v>
      </c>
      <c r="G142" s="541">
        <f>F142-J142</f>
        <v>2688200</v>
      </c>
      <c r="H142" s="654"/>
      <c r="I142" s="654"/>
      <c r="J142" s="624"/>
      <c r="K142" s="562"/>
      <c r="L142" s="562"/>
      <c r="M142" s="562"/>
      <c r="N142" s="624"/>
      <c r="O142" s="623"/>
      <c r="P142" s="623"/>
      <c r="Q142" s="623"/>
      <c r="R142" s="526">
        <f t="shared" si="50"/>
        <v>2688200</v>
      </c>
    </row>
    <row r="143" spans="1:18" ht="75" customHeight="1">
      <c r="A143" s="538"/>
      <c r="B143" s="652">
        <v>3719700</v>
      </c>
      <c r="C143" s="635" t="s">
        <v>293</v>
      </c>
      <c r="D143" s="636" t="s">
        <v>120</v>
      </c>
      <c r="E143" s="535" t="s">
        <v>295</v>
      </c>
      <c r="F143" s="596">
        <f>F144</f>
        <v>1021500</v>
      </c>
      <c r="G143" s="596">
        <f aca="true" t="shared" si="56" ref="G143:Q143">G144</f>
        <v>1021500</v>
      </c>
      <c r="H143" s="596">
        <f t="shared" si="56"/>
        <v>0</v>
      </c>
      <c r="I143" s="596">
        <f t="shared" si="56"/>
        <v>0</v>
      </c>
      <c r="J143" s="596">
        <f t="shared" si="56"/>
        <v>0</v>
      </c>
      <c r="K143" s="596">
        <f t="shared" si="56"/>
        <v>0</v>
      </c>
      <c r="L143" s="596">
        <f t="shared" si="56"/>
        <v>0</v>
      </c>
      <c r="M143" s="596"/>
      <c r="N143" s="596">
        <f t="shared" si="56"/>
        <v>0</v>
      </c>
      <c r="O143" s="596">
        <f t="shared" si="56"/>
        <v>0</v>
      </c>
      <c r="P143" s="596">
        <f t="shared" si="56"/>
        <v>0</v>
      </c>
      <c r="Q143" s="596">
        <f t="shared" si="56"/>
        <v>0</v>
      </c>
      <c r="R143" s="526">
        <f t="shared" si="50"/>
        <v>1021500</v>
      </c>
    </row>
    <row r="144" spans="1:18" ht="33" customHeight="1">
      <c r="A144" s="538"/>
      <c r="B144" s="639">
        <v>3719770</v>
      </c>
      <c r="C144" s="640" t="s">
        <v>296</v>
      </c>
      <c r="D144" s="580" t="s">
        <v>44</v>
      </c>
      <c r="E144" s="560" t="s">
        <v>531</v>
      </c>
      <c r="F144" s="596">
        <v>1021500</v>
      </c>
      <c r="G144" s="541">
        <f>F144-J144</f>
        <v>1021500</v>
      </c>
      <c r="H144" s="654"/>
      <c r="I144" s="654"/>
      <c r="J144" s="624"/>
      <c r="K144" s="562"/>
      <c r="L144" s="562"/>
      <c r="M144" s="562"/>
      <c r="N144" s="624"/>
      <c r="O144" s="623"/>
      <c r="P144" s="623"/>
      <c r="Q144" s="623"/>
      <c r="R144" s="526">
        <f t="shared" si="50"/>
        <v>1021500</v>
      </c>
    </row>
    <row r="145" spans="1:18" ht="67.5" customHeight="1">
      <c r="A145" s="538"/>
      <c r="B145" s="655">
        <v>3719800</v>
      </c>
      <c r="C145" s="567" t="s">
        <v>48</v>
      </c>
      <c r="D145" s="532" t="s">
        <v>120</v>
      </c>
      <c r="E145" s="568" t="s">
        <v>49</v>
      </c>
      <c r="F145" s="596">
        <f>F146</f>
        <v>80000</v>
      </c>
      <c r="G145" s="541">
        <f>F145-J145</f>
        <v>80000</v>
      </c>
      <c r="H145" s="654"/>
      <c r="I145" s="654"/>
      <c r="J145" s="624"/>
      <c r="K145" s="562"/>
      <c r="L145" s="562"/>
      <c r="M145" s="562"/>
      <c r="N145" s="624"/>
      <c r="O145" s="623"/>
      <c r="P145" s="623"/>
      <c r="Q145" s="623"/>
      <c r="R145" s="526">
        <f t="shared" si="50"/>
        <v>80000</v>
      </c>
    </row>
    <row r="146" spans="1:18" ht="56.25" customHeight="1">
      <c r="A146" s="538"/>
      <c r="B146" s="571">
        <v>3719800</v>
      </c>
      <c r="C146" s="556" t="s">
        <v>48</v>
      </c>
      <c r="D146" s="556" t="s">
        <v>44</v>
      </c>
      <c r="E146" s="560" t="s">
        <v>49</v>
      </c>
      <c r="F146" s="596">
        <v>80000</v>
      </c>
      <c r="G146" s="541">
        <f>F146-J146</f>
        <v>80000</v>
      </c>
      <c r="H146" s="654"/>
      <c r="I146" s="654"/>
      <c r="J146" s="624"/>
      <c r="K146" s="562"/>
      <c r="L146" s="562"/>
      <c r="M146" s="562"/>
      <c r="N146" s="624"/>
      <c r="O146" s="623"/>
      <c r="P146" s="623"/>
      <c r="Q146" s="623"/>
      <c r="R146" s="526">
        <f t="shared" si="50"/>
        <v>80000</v>
      </c>
    </row>
    <row r="147" spans="2:18" ht="20.25">
      <c r="B147" s="657"/>
      <c r="C147" s="657"/>
      <c r="D147" s="657"/>
      <c r="E147" s="520" t="s">
        <v>45</v>
      </c>
      <c r="F147" s="658">
        <f aca="true" t="shared" si="57" ref="F147:Q147">F9+F49+F82+F121+F133</f>
        <v>77294965</v>
      </c>
      <c r="G147" s="658">
        <f t="shared" si="57"/>
        <v>77284965</v>
      </c>
      <c r="H147" s="658">
        <f t="shared" si="57"/>
        <v>46876820</v>
      </c>
      <c r="I147" s="658">
        <f t="shared" si="57"/>
        <v>5636357</v>
      </c>
      <c r="J147" s="658">
        <f t="shared" si="57"/>
        <v>0</v>
      </c>
      <c r="K147" s="658">
        <f t="shared" si="57"/>
        <v>1545574.33</v>
      </c>
      <c r="L147" s="658">
        <f>L9+L49+L82+L121+L133</f>
        <v>444124.33</v>
      </c>
      <c r="M147" s="658">
        <f>M9+M49+M82+M121+M133</f>
        <v>313884.33</v>
      </c>
      <c r="N147" s="596">
        <f t="shared" si="57"/>
        <v>1086450</v>
      </c>
      <c r="O147" s="658">
        <f t="shared" si="57"/>
        <v>100000</v>
      </c>
      <c r="P147" s="658">
        <f t="shared" si="57"/>
        <v>0</v>
      </c>
      <c r="Q147" s="658">
        <f t="shared" si="57"/>
        <v>459124.33</v>
      </c>
      <c r="R147" s="526">
        <f t="shared" si="50"/>
        <v>78840539.33</v>
      </c>
    </row>
    <row r="148" spans="2:18" ht="20.25">
      <c r="B148" s="659"/>
      <c r="C148" s="659"/>
      <c r="D148" s="659"/>
      <c r="E148" s="660"/>
      <c r="F148" s="661"/>
      <c r="G148" s="661"/>
      <c r="H148" s="661"/>
      <c r="I148" s="661"/>
      <c r="J148" s="661"/>
      <c r="K148" s="661"/>
      <c r="L148" s="661"/>
      <c r="M148" s="661"/>
      <c r="N148" s="662"/>
      <c r="O148" s="661"/>
      <c r="P148" s="661"/>
      <c r="Q148" s="661"/>
      <c r="R148" s="663"/>
    </row>
    <row r="149" spans="2:18" ht="20.25">
      <c r="B149" s="659"/>
      <c r="C149" s="659"/>
      <c r="D149" s="659"/>
      <c r="E149" s="660"/>
      <c r="F149" s="661"/>
      <c r="G149" s="661"/>
      <c r="H149" s="661"/>
      <c r="I149" s="661"/>
      <c r="J149" s="661"/>
      <c r="K149" s="661"/>
      <c r="L149" s="661"/>
      <c r="M149" s="661"/>
      <c r="N149" s="662"/>
      <c r="O149" s="661"/>
      <c r="P149" s="661"/>
      <c r="Q149" s="661"/>
      <c r="R149" s="663"/>
    </row>
    <row r="150" spans="2:18" ht="20.25">
      <c r="B150" s="659"/>
      <c r="C150" s="659"/>
      <c r="D150" s="659"/>
      <c r="E150" s="660"/>
      <c r="F150" s="661"/>
      <c r="G150" s="661"/>
      <c r="H150" s="661"/>
      <c r="I150" s="661"/>
      <c r="J150" s="661"/>
      <c r="K150" s="661"/>
      <c r="L150" s="661"/>
      <c r="M150" s="661"/>
      <c r="N150" s="662"/>
      <c r="O150" s="661"/>
      <c r="P150" s="661"/>
      <c r="Q150" s="661"/>
      <c r="R150" s="663"/>
    </row>
    <row r="151" spans="5:17" ht="20.25">
      <c r="E151" s="664" t="s">
        <v>368</v>
      </c>
      <c r="Q151" s="510" t="s">
        <v>55</v>
      </c>
    </row>
    <row r="154" spans="7:18" ht="20.25">
      <c r="G154" s="665">
        <f>F147-10000</f>
        <v>77284965</v>
      </c>
      <c r="N154" s="538">
        <f>K147-Q147</f>
        <v>1086450</v>
      </c>
      <c r="R154" s="665"/>
    </row>
  </sheetData>
  <sheetProtection/>
  <mergeCells count="21">
    <mergeCell ref="C5:C7"/>
    <mergeCell ref="B3:Q3"/>
    <mergeCell ref="E5:E7"/>
    <mergeCell ref="O2:R2"/>
    <mergeCell ref="R5:R7"/>
    <mergeCell ref="N6:N7"/>
    <mergeCell ref="A5:A7"/>
    <mergeCell ref="G6:G7"/>
    <mergeCell ref="K6:K7"/>
    <mergeCell ref="L6:M6"/>
    <mergeCell ref="D5:D7"/>
    <mergeCell ref="F5:J5"/>
    <mergeCell ref="B5:B7"/>
    <mergeCell ref="Q6:Q7"/>
    <mergeCell ref="J6:J7"/>
    <mergeCell ref="P1:R1"/>
    <mergeCell ref="H6:I6"/>
    <mergeCell ref="B4:C4"/>
    <mergeCell ref="F6:F7"/>
    <mergeCell ref="O6:P6"/>
    <mergeCell ref="K5:Q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4" r:id="rId1"/>
  <headerFooter alignWithMargins="0">
    <oddFooter>&amp;C&amp;11&amp;P</oddFooter>
  </headerFooter>
  <rowBreaks count="3" manualBreakCount="3">
    <brk id="40" min="1" max="16" man="1"/>
    <brk id="67" min="1" max="16" man="1"/>
    <brk id="9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4"/>
  <sheetViews>
    <sheetView showZeros="0" zoomScale="75" zoomScaleNormal="75" zoomScaleSheetLayoutView="50" zoomScalePageLayoutView="0" workbookViewId="0" topLeftCell="G1">
      <selection activeCell="P1" sqref="P1:R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11" width="28.140625" style="81" customWidth="1"/>
    <col min="12" max="12" width="22.28125" style="81" customWidth="1"/>
    <col min="13" max="14" width="15.57421875" style="81" customWidth="1"/>
    <col min="15" max="15" width="20.28125" style="81" customWidth="1"/>
    <col min="16" max="17" width="24.28125" style="81" customWidth="1"/>
    <col min="18" max="18" width="21.140625" style="81" customWidth="1"/>
    <col min="19" max="19" width="17.57421875" style="81" customWidth="1"/>
    <col min="20" max="16384" width="8.8515625" style="81" customWidth="1"/>
  </cols>
  <sheetData>
    <row r="1" spans="1:18" ht="202.5" customHeight="1">
      <c r="A1" s="81" t="s">
        <v>357</v>
      </c>
      <c r="D1" s="82"/>
      <c r="E1" s="82"/>
      <c r="F1" s="82"/>
      <c r="H1" s="83"/>
      <c r="I1" s="83"/>
      <c r="J1" s="83"/>
      <c r="K1" s="83"/>
      <c r="L1" s="723"/>
      <c r="M1" s="723"/>
      <c r="N1" s="723"/>
      <c r="O1" s="723"/>
      <c r="P1" s="724" t="s">
        <v>648</v>
      </c>
      <c r="Q1" s="724"/>
      <c r="R1" s="724"/>
    </row>
    <row r="2" ht="6" customHeight="1"/>
    <row r="3" spans="1:19" ht="27" customHeight="1">
      <c r="A3" s="84"/>
      <c r="B3" s="84"/>
      <c r="C3" s="84"/>
      <c r="D3" s="725" t="s">
        <v>4</v>
      </c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</row>
    <row r="4" spans="1:15" ht="24.75" customHeight="1" thickBot="1">
      <c r="A4" s="85"/>
      <c r="B4" s="85"/>
      <c r="D4" s="363">
        <v>25539000000</v>
      </c>
      <c r="G4" s="86"/>
      <c r="H4" s="85"/>
      <c r="I4" s="85"/>
      <c r="J4" s="85"/>
      <c r="K4" s="85"/>
      <c r="L4" s="85"/>
      <c r="M4" s="85"/>
      <c r="N4" s="85"/>
      <c r="O4" s="85" t="s">
        <v>369</v>
      </c>
    </row>
    <row r="5" spans="1:19" ht="15" customHeight="1">
      <c r="A5" s="709" t="s">
        <v>46</v>
      </c>
      <c r="B5" s="710"/>
      <c r="C5" s="711"/>
      <c r="D5" s="729" t="s">
        <v>582</v>
      </c>
      <c r="E5" s="721" t="s">
        <v>583</v>
      </c>
      <c r="F5" s="721"/>
      <c r="G5" s="721"/>
      <c r="H5" s="721"/>
      <c r="I5" s="721"/>
      <c r="J5" s="721"/>
      <c r="K5" s="721"/>
      <c r="L5" s="721"/>
      <c r="M5" s="721"/>
      <c r="N5" s="722"/>
      <c r="O5" s="722"/>
      <c r="P5" s="726" t="s">
        <v>297</v>
      </c>
      <c r="Q5" s="727"/>
      <c r="R5" s="727"/>
      <c r="S5" s="728"/>
    </row>
    <row r="6" spans="1:19" ht="20.25" customHeight="1">
      <c r="A6" s="712"/>
      <c r="B6" s="713"/>
      <c r="C6" s="714"/>
      <c r="D6" s="730"/>
      <c r="E6" s="708" t="s">
        <v>273</v>
      </c>
      <c r="F6" s="708" t="s">
        <v>24</v>
      </c>
      <c r="G6" s="742" t="s">
        <v>62</v>
      </c>
      <c r="H6" s="742"/>
      <c r="I6" s="742"/>
      <c r="J6" s="742"/>
      <c r="K6" s="742"/>
      <c r="L6" s="742"/>
      <c r="M6" s="742"/>
      <c r="N6" s="493"/>
      <c r="O6" s="733" t="s">
        <v>584</v>
      </c>
      <c r="P6" s="736" t="s">
        <v>62</v>
      </c>
      <c r="Q6" s="737"/>
      <c r="R6" s="738"/>
      <c r="S6" s="749" t="s">
        <v>584</v>
      </c>
    </row>
    <row r="7" spans="1:19" ht="13.5" customHeight="1">
      <c r="A7" s="712"/>
      <c r="B7" s="713"/>
      <c r="C7" s="714"/>
      <c r="D7" s="730"/>
      <c r="E7" s="708"/>
      <c r="F7" s="708"/>
      <c r="G7" s="708" t="s">
        <v>22</v>
      </c>
      <c r="H7" s="708" t="s">
        <v>205</v>
      </c>
      <c r="I7" s="739" t="s">
        <v>434</v>
      </c>
      <c r="J7" s="739" t="s">
        <v>435</v>
      </c>
      <c r="K7" s="739" t="s">
        <v>13</v>
      </c>
      <c r="L7" s="708" t="s">
        <v>70</v>
      </c>
      <c r="M7" s="708" t="s">
        <v>71</v>
      </c>
      <c r="N7" s="708" t="s">
        <v>634</v>
      </c>
      <c r="O7" s="733"/>
      <c r="P7" s="743" t="s">
        <v>644</v>
      </c>
      <c r="Q7" s="745" t="s">
        <v>446</v>
      </c>
      <c r="R7" s="743" t="s">
        <v>25</v>
      </c>
      <c r="S7" s="750"/>
    </row>
    <row r="8" spans="1:19" ht="22.5" customHeight="1">
      <c r="A8" s="712"/>
      <c r="B8" s="713"/>
      <c r="C8" s="714"/>
      <c r="D8" s="730"/>
      <c r="E8" s="708"/>
      <c r="F8" s="708"/>
      <c r="G8" s="708"/>
      <c r="H8" s="708"/>
      <c r="I8" s="752"/>
      <c r="J8" s="740"/>
      <c r="K8" s="740"/>
      <c r="L8" s="708"/>
      <c r="M8" s="708"/>
      <c r="N8" s="708"/>
      <c r="O8" s="733"/>
      <c r="P8" s="743"/>
      <c r="Q8" s="743"/>
      <c r="R8" s="743"/>
      <c r="S8" s="750"/>
    </row>
    <row r="9" spans="1:19" ht="15.75" customHeight="1">
      <c r="A9" s="712"/>
      <c r="B9" s="713"/>
      <c r="C9" s="714"/>
      <c r="D9" s="730"/>
      <c r="E9" s="708"/>
      <c r="F9" s="708"/>
      <c r="G9" s="708"/>
      <c r="H9" s="708"/>
      <c r="I9" s="752"/>
      <c r="J9" s="740"/>
      <c r="K9" s="740"/>
      <c r="L9" s="708"/>
      <c r="M9" s="708"/>
      <c r="N9" s="708"/>
      <c r="O9" s="733"/>
      <c r="P9" s="743"/>
      <c r="Q9" s="743"/>
      <c r="R9" s="743"/>
      <c r="S9" s="750"/>
    </row>
    <row r="10" spans="1:19" ht="307.5" customHeight="1">
      <c r="A10" s="712"/>
      <c r="B10" s="713"/>
      <c r="C10" s="714"/>
      <c r="D10" s="730"/>
      <c r="E10" s="708"/>
      <c r="F10" s="708"/>
      <c r="G10" s="708"/>
      <c r="H10" s="708"/>
      <c r="I10" s="753"/>
      <c r="J10" s="741"/>
      <c r="K10" s="741"/>
      <c r="L10" s="708"/>
      <c r="M10" s="708"/>
      <c r="N10" s="708"/>
      <c r="O10" s="733"/>
      <c r="P10" s="744"/>
      <c r="Q10" s="744"/>
      <c r="R10" s="744"/>
      <c r="S10" s="751"/>
    </row>
    <row r="11" spans="1:19" ht="36.75" customHeight="1">
      <c r="A11" s="715"/>
      <c r="B11" s="716"/>
      <c r="C11" s="717"/>
      <c r="D11" s="731"/>
      <c r="E11" s="496"/>
      <c r="F11" s="733" t="s">
        <v>12</v>
      </c>
      <c r="G11" s="734"/>
      <c r="H11" s="734"/>
      <c r="I11" s="734"/>
      <c r="J11" s="734"/>
      <c r="K11" s="734"/>
      <c r="L11" s="734"/>
      <c r="M11" s="734"/>
      <c r="N11" s="735"/>
      <c r="O11" s="499"/>
      <c r="P11" s="746" t="s">
        <v>11</v>
      </c>
      <c r="Q11" s="747"/>
      <c r="R11" s="747"/>
      <c r="S11" s="748"/>
    </row>
    <row r="12" spans="1:19" ht="70.5" customHeight="1">
      <c r="A12" s="718"/>
      <c r="B12" s="719"/>
      <c r="C12" s="720"/>
      <c r="D12" s="732"/>
      <c r="E12" s="496"/>
      <c r="F12" s="496">
        <v>41040200</v>
      </c>
      <c r="G12" s="496">
        <v>41050000</v>
      </c>
      <c r="H12" s="496">
        <v>41051500</v>
      </c>
      <c r="I12" s="501">
        <v>41032500</v>
      </c>
      <c r="J12" s="495">
        <v>41055000</v>
      </c>
      <c r="K12" s="495">
        <v>41051400</v>
      </c>
      <c r="L12" s="496">
        <v>41053900</v>
      </c>
      <c r="M12" s="496">
        <v>41053900</v>
      </c>
      <c r="N12" s="499">
        <v>41053900</v>
      </c>
      <c r="O12" s="499"/>
      <c r="P12" s="498">
        <v>9770</v>
      </c>
      <c r="Q12" s="500">
        <v>9800</v>
      </c>
      <c r="R12" s="500">
        <v>9410</v>
      </c>
      <c r="S12" s="497"/>
    </row>
    <row r="13" spans="1:19" ht="15.75">
      <c r="A13" s="703">
        <v>1</v>
      </c>
      <c r="B13" s="703"/>
      <c r="C13" s="704"/>
      <c r="D13" s="347">
        <v>2</v>
      </c>
      <c r="E13" s="344"/>
      <c r="F13" s="87">
        <v>3</v>
      </c>
      <c r="G13" s="345">
        <v>4</v>
      </c>
      <c r="H13" s="346">
        <v>8</v>
      </c>
      <c r="I13" s="346">
        <v>9</v>
      </c>
      <c r="J13" s="346">
        <v>10</v>
      </c>
      <c r="K13" s="346"/>
      <c r="L13" s="346">
        <v>11</v>
      </c>
      <c r="M13" s="346">
        <v>12</v>
      </c>
      <c r="N13" s="352">
        <v>13</v>
      </c>
      <c r="O13" s="352">
        <v>14</v>
      </c>
      <c r="P13" s="502">
        <v>15</v>
      </c>
      <c r="Q13" s="503">
        <v>16</v>
      </c>
      <c r="R13" s="503">
        <v>17</v>
      </c>
      <c r="S13" s="504">
        <v>18</v>
      </c>
    </row>
    <row r="14" spans="1:19" ht="99" customHeight="1">
      <c r="A14" s="701">
        <v>2510000000</v>
      </c>
      <c r="B14" s="701" t="s">
        <v>111</v>
      </c>
      <c r="C14" s="702" t="s">
        <v>112</v>
      </c>
      <c r="D14" s="440" t="s">
        <v>5</v>
      </c>
      <c r="E14" s="230"/>
      <c r="F14" s="230">
        <v>359200</v>
      </c>
      <c r="G14" s="366">
        <v>381600</v>
      </c>
      <c r="H14" s="366">
        <v>67000</v>
      </c>
      <c r="I14" s="366">
        <v>147140</v>
      </c>
      <c r="J14" s="366">
        <v>208500</v>
      </c>
      <c r="K14" s="366">
        <v>268696</v>
      </c>
      <c r="L14" s="367">
        <v>19800</v>
      </c>
      <c r="M14" s="367">
        <v>14500</v>
      </c>
      <c r="N14" s="494">
        <v>22500</v>
      </c>
      <c r="O14" s="368">
        <f>SUM(E14:N14)</f>
        <v>1488936</v>
      </c>
      <c r="P14" s="355"/>
      <c r="Q14" s="358"/>
      <c r="R14" s="358"/>
      <c r="S14" s="356"/>
    </row>
    <row r="15" spans="1:19" ht="71.25" customHeight="1">
      <c r="A15" s="701">
        <v>25313200000</v>
      </c>
      <c r="B15" s="701">
        <v>16</v>
      </c>
      <c r="C15" s="702" t="s">
        <v>113</v>
      </c>
      <c r="D15" s="441" t="s">
        <v>10</v>
      </c>
      <c r="E15" s="88"/>
      <c r="F15" s="88"/>
      <c r="G15" s="90"/>
      <c r="H15" s="90"/>
      <c r="I15" s="90"/>
      <c r="J15" s="90"/>
      <c r="K15" s="90"/>
      <c r="L15" s="89"/>
      <c r="M15" s="89"/>
      <c r="N15" s="353"/>
      <c r="O15" s="353">
        <f>SUM(E15:M15)</f>
        <v>0</v>
      </c>
      <c r="P15" s="357">
        <v>1021500</v>
      </c>
      <c r="Q15" s="357"/>
      <c r="R15" s="357">
        <v>2688200</v>
      </c>
      <c r="S15" s="359">
        <f>P15+R15</f>
        <v>3709700</v>
      </c>
    </row>
    <row r="16" spans="1:19" ht="64.5" customHeight="1">
      <c r="A16" s="705"/>
      <c r="B16" s="706"/>
      <c r="C16" s="707"/>
      <c r="D16" s="442" t="s">
        <v>114</v>
      </c>
      <c r="E16" s="397"/>
      <c r="F16" s="397"/>
      <c r="G16" s="398"/>
      <c r="H16" s="399"/>
      <c r="I16" s="399"/>
      <c r="J16" s="399"/>
      <c r="K16" s="399"/>
      <c r="L16" s="399"/>
      <c r="M16" s="399"/>
      <c r="N16" s="400"/>
      <c r="O16" s="400"/>
      <c r="P16" s="401"/>
      <c r="Q16" s="402">
        <v>80000</v>
      </c>
      <c r="R16" s="402"/>
      <c r="S16" s="359">
        <f>P16+R16+Q16</f>
        <v>80000</v>
      </c>
    </row>
    <row r="17" spans="1:19" ht="24" customHeight="1" thickBot="1">
      <c r="A17" s="699"/>
      <c r="B17" s="699"/>
      <c r="C17" s="700"/>
      <c r="D17" s="439" t="s">
        <v>287</v>
      </c>
      <c r="E17" s="348">
        <f>E14+E15</f>
        <v>0</v>
      </c>
      <c r="F17" s="369">
        <f aca="true" t="shared" si="0" ref="F17:O17">F14+F15+F16</f>
        <v>359200</v>
      </c>
      <c r="G17" s="369">
        <f t="shared" si="0"/>
        <v>381600</v>
      </c>
      <c r="H17" s="369">
        <f t="shared" si="0"/>
        <v>67000</v>
      </c>
      <c r="I17" s="369">
        <f t="shared" si="0"/>
        <v>147140</v>
      </c>
      <c r="J17" s="369">
        <f t="shared" si="0"/>
        <v>208500</v>
      </c>
      <c r="K17" s="369">
        <f t="shared" si="0"/>
        <v>268696</v>
      </c>
      <c r="L17" s="369">
        <f t="shared" si="0"/>
        <v>19800</v>
      </c>
      <c r="M17" s="369">
        <f t="shared" si="0"/>
        <v>14500</v>
      </c>
      <c r="N17" s="369">
        <f t="shared" si="0"/>
        <v>22500</v>
      </c>
      <c r="O17" s="369">
        <f t="shared" si="0"/>
        <v>1488936</v>
      </c>
      <c r="P17" s="354">
        <f>P14+P15</f>
        <v>1021500</v>
      </c>
      <c r="Q17" s="354">
        <f>Q14+Q15+Q16</f>
        <v>80000</v>
      </c>
      <c r="R17" s="354">
        <f>R14+R15</f>
        <v>2688200</v>
      </c>
      <c r="S17" s="403">
        <f>P17+R17+Q17</f>
        <v>3789700</v>
      </c>
    </row>
    <row r="18" spans="1:15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</row>
    <row r="19" spans="1:15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</row>
    <row r="20" spans="1:15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</row>
    <row r="22" spans="1:15" ht="23.25">
      <c r="A22" s="91"/>
      <c r="B22" s="91"/>
      <c r="C22" s="91"/>
      <c r="D22" s="437" t="s">
        <v>368</v>
      </c>
      <c r="F22" s="82"/>
      <c r="H22" s="93"/>
      <c r="I22" s="93"/>
      <c r="J22" s="93"/>
      <c r="K22" s="93"/>
      <c r="L22" s="227"/>
      <c r="M22" s="93"/>
      <c r="N22" s="93"/>
      <c r="O22" s="438" t="s">
        <v>55</v>
      </c>
    </row>
    <row r="23" spans="1:15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</row>
    <row r="24" spans="1:15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</row>
    <row r="25" spans="1:15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</row>
    <row r="26" spans="1:15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</row>
    <row r="27" spans="1:15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</row>
    <row r="28" spans="1:15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</row>
    <row r="29" spans="1:15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</row>
    <row r="30" spans="1:15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</row>
    <row r="31" spans="1:15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</row>
    <row r="32" spans="1:15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</row>
    <row r="33" spans="1:15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</row>
    <row r="34" spans="1:15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</row>
    <row r="35" spans="1:15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</row>
    <row r="36" spans="1:15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</row>
    <row r="37" spans="1:15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</row>
    <row r="38" spans="1:15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</row>
    <row r="39" spans="1:15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</row>
    <row r="40" spans="1:15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</row>
    <row r="42" spans="1:15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</row>
    <row r="43" spans="1:15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</row>
    <row r="44" spans="1:15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</row>
    <row r="45" spans="1:15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</row>
    <row r="46" spans="1:15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</row>
    <row r="48" spans="1:15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</row>
    <row r="49" spans="1:15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</row>
    <row r="50" spans="1:15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</row>
    <row r="51" spans="1:15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</row>
    <row r="52" spans="1:15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</row>
    <row r="54" spans="1:15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</row>
    <row r="55" spans="1:15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</row>
    <row r="56" spans="1:15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</row>
    <row r="57" spans="1:15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</row>
    <row r="58" spans="1:15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</row>
    <row r="59" spans="1:15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</row>
    <row r="60" spans="1:15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</row>
    <row r="61" spans="1:15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</row>
    <row r="62" spans="1:15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</row>
    <row r="63" spans="1:15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</row>
    <row r="64" spans="1:15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</row>
    <row r="65" spans="1:15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</row>
    <row r="66" spans="1:15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</row>
    <row r="67" spans="1:15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</row>
    <row r="68" spans="1:15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</row>
    <row r="69" spans="1:15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</row>
    <row r="70" spans="1:15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</row>
    <row r="71" spans="1:15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</row>
    <row r="72" spans="1:15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</row>
    <row r="73" spans="1:15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</row>
    <row r="74" spans="1:15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</row>
    <row r="75" spans="1:15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</row>
    <row r="76" spans="1:15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</row>
    <row r="77" spans="1:15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</row>
    <row r="78" spans="1:15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</row>
    <row r="79" spans="1:15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</row>
    <row r="80" spans="1:15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</row>
    <row r="81" spans="1:15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</row>
    <row r="82" spans="1:15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</row>
    <row r="83" spans="1:15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</row>
    <row r="84" spans="1:15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</row>
    <row r="85" spans="1:15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</row>
    <row r="86" spans="1:15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</row>
    <row r="87" spans="1:15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</row>
    <row r="88" spans="1:15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</row>
    <row r="89" spans="1:15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</row>
    <row r="90" spans="1:15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</row>
    <row r="91" spans="1:15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</row>
    <row r="92" spans="1:15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</row>
    <row r="93" spans="1:15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</row>
    <row r="94" spans="1:15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</row>
    <row r="95" spans="1:15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1">
    <mergeCell ref="P11:S11"/>
    <mergeCell ref="S6:S10"/>
    <mergeCell ref="I7:I10"/>
    <mergeCell ref="P6:R6"/>
    <mergeCell ref="J7:J10"/>
    <mergeCell ref="G6:M6"/>
    <mergeCell ref="K7:K10"/>
    <mergeCell ref="F6:F10"/>
    <mergeCell ref="P7:P10"/>
    <mergeCell ref="O6:O10"/>
    <mergeCell ref="Q7:Q10"/>
    <mergeCell ref="L7:L10"/>
    <mergeCell ref="R7:R10"/>
    <mergeCell ref="L1:O1"/>
    <mergeCell ref="P1:R1"/>
    <mergeCell ref="D3:S3"/>
    <mergeCell ref="G7:G10"/>
    <mergeCell ref="P5:S5"/>
    <mergeCell ref="N7:N10"/>
    <mergeCell ref="D5:D12"/>
    <mergeCell ref="F11:N11"/>
    <mergeCell ref="M7:M10"/>
    <mergeCell ref="E6:E10"/>
    <mergeCell ref="A17:C17"/>
    <mergeCell ref="A15:C15"/>
    <mergeCell ref="A13:C13"/>
    <mergeCell ref="A14:C14"/>
    <mergeCell ref="A16:C16"/>
    <mergeCell ref="H7:H10"/>
    <mergeCell ref="A5:C12"/>
    <mergeCell ref="E5:O5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60"/>
      <c r="H1" s="766" t="s">
        <v>649</v>
      </c>
      <c r="I1" s="766"/>
      <c r="J1" s="76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68" t="s">
        <v>221</v>
      </c>
      <c r="C5" s="768"/>
      <c r="D5" s="768"/>
      <c r="E5" s="768"/>
      <c r="F5" s="768"/>
      <c r="G5" s="768"/>
      <c r="H5" s="768"/>
      <c r="I5" s="768"/>
      <c r="J5" s="768"/>
    </row>
    <row r="6" spans="2:10" ht="21.75" customHeight="1">
      <c r="B6" s="768"/>
      <c r="C6" s="768"/>
      <c r="D6" s="768"/>
      <c r="E6" s="768"/>
      <c r="F6" s="768"/>
      <c r="G6" s="768"/>
      <c r="H6" s="768"/>
      <c r="I6" s="768"/>
      <c r="J6" s="768"/>
    </row>
    <row r="7" spans="2:10" ht="19.5" thickBot="1">
      <c r="B7" s="364">
        <v>25539000000</v>
      </c>
      <c r="C7" s="96"/>
      <c r="D7" s="96"/>
      <c r="E7" s="96"/>
      <c r="F7" s="96"/>
      <c r="G7" s="96"/>
      <c r="H7" s="96"/>
      <c r="I7" s="96"/>
      <c r="J7" s="101" t="s">
        <v>369</v>
      </c>
    </row>
    <row r="8" spans="1:10" ht="38.25" customHeight="1">
      <c r="A8" s="754" t="s">
        <v>585</v>
      </c>
      <c r="B8" s="756" t="s">
        <v>575</v>
      </c>
      <c r="C8" s="762" t="s">
        <v>586</v>
      </c>
      <c r="D8" s="764" t="s">
        <v>574</v>
      </c>
      <c r="E8" s="760" t="s">
        <v>222</v>
      </c>
      <c r="F8" s="758" t="s">
        <v>223</v>
      </c>
      <c r="G8" s="760" t="s">
        <v>224</v>
      </c>
      <c r="H8" s="760" t="s">
        <v>226</v>
      </c>
      <c r="I8" s="760" t="s">
        <v>225</v>
      </c>
      <c r="J8" s="760" t="s">
        <v>587</v>
      </c>
    </row>
    <row r="9" spans="1:10" ht="67.5" customHeight="1" thickBot="1">
      <c r="A9" s="755"/>
      <c r="B9" s="757"/>
      <c r="C9" s="763"/>
      <c r="D9" s="765"/>
      <c r="E9" s="761"/>
      <c r="F9" s="759"/>
      <c r="G9" s="761"/>
      <c r="H9" s="761"/>
      <c r="I9" s="761"/>
      <c r="J9" s="761"/>
    </row>
    <row r="10" spans="1:10" ht="13.5" thickBot="1">
      <c r="A10" s="173" t="s">
        <v>116</v>
      </c>
      <c r="B10" s="174" t="s">
        <v>117</v>
      </c>
      <c r="C10" s="175" t="s">
        <v>288</v>
      </c>
      <c r="D10" s="176">
        <v>4</v>
      </c>
      <c r="E10" s="102">
        <v>5</v>
      </c>
      <c r="F10" s="177">
        <v>6</v>
      </c>
      <c r="G10" s="177">
        <v>7</v>
      </c>
      <c r="H10" s="177">
        <v>8</v>
      </c>
      <c r="I10" s="177">
        <v>9</v>
      </c>
      <c r="J10" s="177">
        <v>10</v>
      </c>
    </row>
    <row r="11" spans="1:10" s="103" customFormat="1" ht="40.5">
      <c r="A11" s="179" t="s">
        <v>245</v>
      </c>
      <c r="B11" s="180"/>
      <c r="C11" s="180"/>
      <c r="D11" s="181" t="s">
        <v>375</v>
      </c>
      <c r="E11" s="182"/>
      <c r="F11" s="183">
        <f>F12</f>
        <v>0</v>
      </c>
      <c r="G11" s="183">
        <f>G12</f>
        <v>0</v>
      </c>
      <c r="H11" s="365"/>
      <c r="I11" s="189">
        <f>I12</f>
        <v>165211.51</v>
      </c>
      <c r="J11" s="189">
        <f>J12</f>
        <v>0</v>
      </c>
    </row>
    <row r="12" spans="1:10" s="103" customFormat="1" ht="39.75" customHeight="1" thickBot="1">
      <c r="A12" s="184" t="s">
        <v>126</v>
      </c>
      <c r="B12" s="185"/>
      <c r="C12" s="185"/>
      <c r="D12" s="186" t="s">
        <v>375</v>
      </c>
      <c r="E12" s="187"/>
      <c r="F12" s="188">
        <f>SUM(F13:F13)</f>
        <v>0</v>
      </c>
      <c r="G12" s="449">
        <f>SUM(G13:G13)</f>
        <v>0</v>
      </c>
      <c r="H12" s="450"/>
      <c r="I12" s="451">
        <f>SUM(I13:I14,I15,I16)</f>
        <v>165211.51</v>
      </c>
      <c r="J12" s="452">
        <f>SUM(J13:J13)</f>
        <v>0</v>
      </c>
    </row>
    <row r="13" spans="1:10" s="103" customFormat="1" ht="141" customHeight="1">
      <c r="A13" s="78" t="s">
        <v>557</v>
      </c>
      <c r="B13" s="78" t="s">
        <v>560</v>
      </c>
      <c r="C13" s="78" t="s">
        <v>377</v>
      </c>
      <c r="D13" s="144" t="s">
        <v>265</v>
      </c>
      <c r="E13" s="443" t="s">
        <v>118</v>
      </c>
      <c r="F13" s="178">
        <v>0</v>
      </c>
      <c r="G13" s="151"/>
      <c r="H13" s="151"/>
      <c r="I13" s="453">
        <v>45000</v>
      </c>
      <c r="J13" s="151"/>
    </row>
    <row r="14" spans="1:10" s="103" customFormat="1" ht="78.75" customHeight="1" hidden="1" thickBot="1">
      <c r="A14" s="159" t="s">
        <v>528</v>
      </c>
      <c r="B14" s="159" t="s">
        <v>529</v>
      </c>
      <c r="C14" s="159" t="s">
        <v>381</v>
      </c>
      <c r="D14" s="80" t="s">
        <v>530</v>
      </c>
      <c r="E14" s="444" t="s">
        <v>329</v>
      </c>
      <c r="F14" s="392"/>
      <c r="G14" s="151"/>
      <c r="H14" s="151"/>
      <c r="I14" s="453"/>
      <c r="J14" s="151"/>
    </row>
    <row r="15" spans="1:10" s="103" customFormat="1" ht="78.75" customHeight="1">
      <c r="A15" s="162" t="s">
        <v>491</v>
      </c>
      <c r="B15" s="159" t="s">
        <v>266</v>
      </c>
      <c r="C15" s="159" t="s">
        <v>380</v>
      </c>
      <c r="D15" s="80" t="s">
        <v>507</v>
      </c>
      <c r="E15" s="445" t="s">
        <v>118</v>
      </c>
      <c r="F15" s="392"/>
      <c r="G15" s="151"/>
      <c r="H15" s="151"/>
      <c r="I15" s="453">
        <v>119240</v>
      </c>
      <c r="J15" s="151"/>
    </row>
    <row r="16" spans="1:10" s="103" customFormat="1" ht="99.75" customHeight="1" thickBot="1">
      <c r="A16" s="159" t="s">
        <v>336</v>
      </c>
      <c r="B16" s="159" t="s">
        <v>337</v>
      </c>
      <c r="C16" s="159" t="s">
        <v>338</v>
      </c>
      <c r="D16" s="80" t="s">
        <v>339</v>
      </c>
      <c r="E16" s="445" t="s">
        <v>294</v>
      </c>
      <c r="F16" s="392"/>
      <c r="G16" s="151"/>
      <c r="H16" s="151"/>
      <c r="I16" s="453">
        <v>971.51</v>
      </c>
      <c r="J16" s="151"/>
    </row>
    <row r="17" spans="1:10" ht="60.75">
      <c r="A17" s="193" t="s">
        <v>555</v>
      </c>
      <c r="B17" s="194"/>
      <c r="C17" s="194"/>
      <c r="D17" s="181" t="s">
        <v>540</v>
      </c>
      <c r="E17" s="446"/>
      <c r="F17" s="183">
        <f>F18</f>
        <v>0</v>
      </c>
      <c r="G17" s="454">
        <f>G18</f>
        <v>0</v>
      </c>
      <c r="H17" s="455">
        <f>H18</f>
        <v>0</v>
      </c>
      <c r="I17" s="455">
        <f>I18</f>
        <v>262912.82</v>
      </c>
      <c r="J17" s="455">
        <f>J18</f>
        <v>0</v>
      </c>
    </row>
    <row r="18" spans="1:10" ht="59.25" thickBot="1">
      <c r="A18" s="184" t="s">
        <v>556</v>
      </c>
      <c r="B18" s="185"/>
      <c r="C18" s="185"/>
      <c r="D18" s="253" t="s">
        <v>540</v>
      </c>
      <c r="E18" s="447"/>
      <c r="F18" s="188">
        <f>SUM(F25:F25)</f>
        <v>0</v>
      </c>
      <c r="G18" s="456">
        <f>SUM(G25:G25)</f>
        <v>0</v>
      </c>
      <c r="H18" s="457">
        <f>SUM(H20:H33)</f>
        <v>0</v>
      </c>
      <c r="I18" s="458">
        <f>I19+I20+I21</f>
        <v>262912.82</v>
      </c>
      <c r="J18" s="457"/>
    </row>
    <row r="19" spans="1:10" ht="93.75">
      <c r="A19" s="159" t="s">
        <v>340</v>
      </c>
      <c r="B19" s="159" t="s">
        <v>337</v>
      </c>
      <c r="C19" s="159" t="s">
        <v>338</v>
      </c>
      <c r="D19" s="80" t="s">
        <v>339</v>
      </c>
      <c r="E19" s="445" t="s">
        <v>294</v>
      </c>
      <c r="F19" s="394"/>
      <c r="G19" s="459"/>
      <c r="H19" s="460"/>
      <c r="I19" s="461">
        <v>12360.82</v>
      </c>
      <c r="J19" s="460"/>
    </row>
    <row r="20" spans="1:10" ht="93.75">
      <c r="A20" s="159" t="s">
        <v>33</v>
      </c>
      <c r="B20" s="159" t="s">
        <v>84</v>
      </c>
      <c r="C20" s="159" t="s">
        <v>542</v>
      </c>
      <c r="D20" s="80" t="s">
        <v>313</v>
      </c>
      <c r="E20" s="448" t="s">
        <v>607</v>
      </c>
      <c r="F20" s="151"/>
      <c r="G20" s="151"/>
      <c r="H20" s="151"/>
      <c r="I20" s="453">
        <v>28200</v>
      </c>
      <c r="J20" s="151"/>
    </row>
    <row r="21" spans="1:10" ht="129.75" customHeight="1">
      <c r="A21" s="159" t="s">
        <v>33</v>
      </c>
      <c r="B21" s="159" t="s">
        <v>84</v>
      </c>
      <c r="C21" s="159" t="s">
        <v>542</v>
      </c>
      <c r="D21" s="80" t="s">
        <v>313</v>
      </c>
      <c r="E21" s="448" t="s">
        <v>499</v>
      </c>
      <c r="F21" s="151"/>
      <c r="G21" s="489"/>
      <c r="H21" s="489"/>
      <c r="I21" s="490">
        <v>222352</v>
      </c>
      <c r="J21" s="489"/>
    </row>
    <row r="22" spans="1:10" ht="91.5" customHeight="1">
      <c r="A22" s="147" t="s">
        <v>135</v>
      </c>
      <c r="B22" s="147"/>
      <c r="C22" s="147"/>
      <c r="D22" s="142" t="s">
        <v>551</v>
      </c>
      <c r="E22" s="448"/>
      <c r="F22" s="151"/>
      <c r="G22" s="489"/>
      <c r="H22" s="489"/>
      <c r="I22" s="492">
        <f>I24</f>
        <v>16000</v>
      </c>
      <c r="J22" s="489"/>
    </row>
    <row r="23" spans="1:10" ht="96.75" customHeight="1">
      <c r="A23" s="143" t="s">
        <v>136</v>
      </c>
      <c r="B23" s="143"/>
      <c r="C23" s="143"/>
      <c r="D23" s="491" t="s">
        <v>551</v>
      </c>
      <c r="E23" s="448"/>
      <c r="F23" s="151"/>
      <c r="G23" s="489"/>
      <c r="H23" s="489"/>
      <c r="I23" s="492">
        <f>I24</f>
        <v>16000</v>
      </c>
      <c r="J23" s="489"/>
    </row>
    <row r="24" spans="1:10" ht="37.5">
      <c r="A24" s="486">
        <v>1014030</v>
      </c>
      <c r="B24" s="485" t="s">
        <v>109</v>
      </c>
      <c r="C24" s="156" t="s">
        <v>552</v>
      </c>
      <c r="D24" s="145" t="s">
        <v>480</v>
      </c>
      <c r="E24" s="443" t="s">
        <v>118</v>
      </c>
      <c r="F24" s="178">
        <v>0</v>
      </c>
      <c r="G24" s="489"/>
      <c r="H24" s="489"/>
      <c r="I24" s="490">
        <v>16000</v>
      </c>
      <c r="J24" s="489"/>
    </row>
    <row r="25" spans="1:10" ht="18.75">
      <c r="A25" s="163"/>
      <c r="B25" s="767" t="s">
        <v>119</v>
      </c>
      <c r="C25" s="767"/>
      <c r="D25" s="767"/>
      <c r="E25" s="767"/>
      <c r="F25" s="197"/>
      <c r="G25" s="198"/>
      <c r="H25" s="198"/>
      <c r="I25" s="199">
        <f>I11+I17+I22</f>
        <v>444124.33</v>
      </c>
      <c r="J25" s="199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8" t="s">
        <v>368</v>
      </c>
      <c r="C29" s="228"/>
      <c r="D29" s="228"/>
      <c r="F29" s="103"/>
      <c r="G29" s="103"/>
      <c r="H29" s="103"/>
      <c r="I29" s="229" t="s">
        <v>55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6"/>
  <sheetViews>
    <sheetView showZeros="0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7" t="s">
        <v>650</v>
      </c>
      <c r="J1" s="777"/>
      <c r="K1" s="777"/>
    </row>
    <row r="2" spans="3:17" ht="75" customHeight="1">
      <c r="C2" s="104"/>
      <c r="D2" s="776" t="s">
        <v>227</v>
      </c>
      <c r="E2" s="776"/>
      <c r="F2" s="776"/>
      <c r="G2" s="776"/>
      <c r="H2" s="776"/>
      <c r="I2" s="776"/>
      <c r="J2" s="776"/>
      <c r="K2" s="107"/>
      <c r="Q2" s="108"/>
    </row>
    <row r="3" spans="3:23" ht="28.5" customHeight="1" thickBot="1">
      <c r="C3" s="773">
        <v>25539000000</v>
      </c>
      <c r="D3" s="773"/>
      <c r="E3" s="778"/>
      <c r="F3" s="778"/>
      <c r="G3" s="778"/>
      <c r="H3" s="778"/>
      <c r="I3" s="778"/>
      <c r="J3" s="778"/>
      <c r="K3" s="110" t="s">
        <v>369</v>
      </c>
      <c r="W3" s="168"/>
    </row>
    <row r="4" spans="2:11" ht="92.25" customHeight="1" thickBot="1">
      <c r="B4" s="762" t="s">
        <v>585</v>
      </c>
      <c r="C4" s="762" t="s">
        <v>575</v>
      </c>
      <c r="D4" s="762" t="s">
        <v>586</v>
      </c>
      <c r="E4" s="774" t="s">
        <v>574</v>
      </c>
      <c r="F4" s="781" t="s">
        <v>576</v>
      </c>
      <c r="G4" s="781" t="s">
        <v>573</v>
      </c>
      <c r="H4" s="769" t="s">
        <v>577</v>
      </c>
      <c r="I4" s="771" t="s">
        <v>182</v>
      </c>
      <c r="J4" s="779" t="s">
        <v>183</v>
      </c>
      <c r="K4" s="780"/>
    </row>
    <row r="5" spans="2:11" ht="35.25" customHeight="1" thickBot="1">
      <c r="B5" s="763"/>
      <c r="C5" s="763"/>
      <c r="D5" s="763"/>
      <c r="E5" s="775"/>
      <c r="F5" s="782"/>
      <c r="G5" s="782"/>
      <c r="H5" s="770"/>
      <c r="I5" s="772"/>
      <c r="J5" s="303" t="s">
        <v>578</v>
      </c>
      <c r="K5" s="304" t="s">
        <v>579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301">
        <v>5</v>
      </c>
      <c r="G6" s="302">
        <v>6</v>
      </c>
      <c r="H6" s="296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9" t="s">
        <v>376</v>
      </c>
      <c r="C7" s="180"/>
      <c r="D7" s="180"/>
      <c r="E7" s="181" t="s">
        <v>375</v>
      </c>
      <c r="F7" s="182"/>
      <c r="G7" s="299"/>
      <c r="H7" s="307">
        <f>I7+J7</f>
        <v>7831540</v>
      </c>
      <c r="I7" s="183">
        <f>I8</f>
        <v>7625000</v>
      </c>
      <c r="J7" s="183">
        <f>J8</f>
        <v>206540</v>
      </c>
      <c r="K7" s="205">
        <f>K8</f>
        <v>0</v>
      </c>
    </row>
    <row r="8" spans="1:11" s="117" customFormat="1" ht="32.25" customHeight="1" thickBot="1">
      <c r="A8" s="111"/>
      <c r="B8" s="466" t="s">
        <v>126</v>
      </c>
      <c r="C8" s="185"/>
      <c r="D8" s="185"/>
      <c r="E8" s="186" t="s">
        <v>375</v>
      </c>
      <c r="F8" s="187"/>
      <c r="G8" s="187"/>
      <c r="H8" s="306">
        <f>I8+J8</f>
        <v>7831540</v>
      </c>
      <c r="I8" s="188">
        <f>SUM(I9:I28)</f>
        <v>7625000</v>
      </c>
      <c r="J8" s="188">
        <f>SUM(J9:J27)</f>
        <v>206540</v>
      </c>
      <c r="K8" s="206"/>
    </row>
    <row r="9" spans="1:11" s="117" customFormat="1" ht="109.5" customHeight="1">
      <c r="A9" s="111"/>
      <c r="B9" s="78" t="s">
        <v>557</v>
      </c>
      <c r="C9" s="78" t="s">
        <v>560</v>
      </c>
      <c r="D9" s="78" t="s">
        <v>377</v>
      </c>
      <c r="E9" s="144" t="s">
        <v>265</v>
      </c>
      <c r="F9" s="260" t="s">
        <v>454</v>
      </c>
      <c r="G9" s="258" t="s">
        <v>455</v>
      </c>
      <c r="H9" s="305">
        <f>I9+J9</f>
        <v>50000</v>
      </c>
      <c r="I9" s="203">
        <v>50000</v>
      </c>
      <c r="J9" s="204"/>
      <c r="K9" s="165"/>
    </row>
    <row r="10" spans="1:11" s="117" customFormat="1" ht="108" customHeight="1">
      <c r="A10" s="111"/>
      <c r="B10" s="78" t="s">
        <v>557</v>
      </c>
      <c r="C10" s="78" t="s">
        <v>560</v>
      </c>
      <c r="D10" s="78" t="s">
        <v>377</v>
      </c>
      <c r="E10" s="144" t="s">
        <v>265</v>
      </c>
      <c r="F10" s="260" t="s">
        <v>305</v>
      </c>
      <c r="G10" s="258" t="s">
        <v>473</v>
      </c>
      <c r="H10" s="305">
        <f>I10+J10</f>
        <v>145000</v>
      </c>
      <c r="I10" s="203">
        <v>100000</v>
      </c>
      <c r="J10" s="204">
        <v>45000</v>
      </c>
      <c r="K10" s="165">
        <v>45000</v>
      </c>
    </row>
    <row r="11" spans="1:11" s="117" customFormat="1" ht="84.75" customHeight="1">
      <c r="A11" s="111"/>
      <c r="B11" s="78" t="s">
        <v>526</v>
      </c>
      <c r="C11" s="245" t="s">
        <v>44</v>
      </c>
      <c r="D11" s="78" t="s">
        <v>386</v>
      </c>
      <c r="E11" s="144" t="s">
        <v>527</v>
      </c>
      <c r="F11" s="258" t="s">
        <v>448</v>
      </c>
      <c r="G11" s="258" t="s">
        <v>449</v>
      </c>
      <c r="H11" s="305">
        <f aca="true" t="shared" si="0" ref="H11:H27">I11+J11</f>
        <v>50000</v>
      </c>
      <c r="I11" s="203">
        <v>50000</v>
      </c>
      <c r="J11" s="204"/>
      <c r="K11" s="165"/>
    </row>
    <row r="12" spans="1:11" s="117" customFormat="1" ht="110.25" customHeight="1">
      <c r="A12" s="111"/>
      <c r="B12" s="162" t="s">
        <v>6</v>
      </c>
      <c r="C12" s="159" t="s">
        <v>7</v>
      </c>
      <c r="D12" s="159" t="s">
        <v>8</v>
      </c>
      <c r="E12" s="231" t="s">
        <v>9</v>
      </c>
      <c r="F12" s="259" t="s">
        <v>494</v>
      </c>
      <c r="G12" s="258" t="s">
        <v>492</v>
      </c>
      <c r="H12" s="305">
        <f t="shared" si="0"/>
        <v>6000</v>
      </c>
      <c r="I12" s="203">
        <v>6000</v>
      </c>
      <c r="J12" s="204"/>
      <c r="K12" s="165"/>
    </row>
    <row r="13" spans="1:11" s="117" customFormat="1" ht="147.75" customHeight="1">
      <c r="A13" s="111"/>
      <c r="B13" s="162" t="s">
        <v>130</v>
      </c>
      <c r="C13" s="200" t="s">
        <v>124</v>
      </c>
      <c r="D13" s="201" t="s">
        <v>544</v>
      </c>
      <c r="E13" s="202" t="s">
        <v>129</v>
      </c>
      <c r="F13" s="259" t="s">
        <v>298</v>
      </c>
      <c r="G13" s="258" t="s">
        <v>299</v>
      </c>
      <c r="H13" s="305">
        <f t="shared" si="0"/>
        <v>38000</v>
      </c>
      <c r="I13" s="203">
        <v>38000</v>
      </c>
      <c r="J13" s="204"/>
      <c r="K13" s="165"/>
    </row>
    <row r="14" spans="1:11" s="117" customFormat="1" ht="69.75" customHeight="1">
      <c r="A14" s="111"/>
      <c r="B14" s="162" t="s">
        <v>444</v>
      </c>
      <c r="C14" s="319" t="s">
        <v>445</v>
      </c>
      <c r="D14" s="236">
        <v>1090</v>
      </c>
      <c r="E14" s="145" t="s">
        <v>447</v>
      </c>
      <c r="F14" s="258" t="s">
        <v>321</v>
      </c>
      <c r="G14" s="259" t="s">
        <v>322</v>
      </c>
      <c r="H14" s="305">
        <f t="shared" si="0"/>
        <v>500000</v>
      </c>
      <c r="I14" s="167">
        <v>500000</v>
      </c>
      <c r="J14" s="154">
        <v>0</v>
      </c>
      <c r="K14" s="167"/>
    </row>
    <row r="15" spans="1:11" s="117" customFormat="1" ht="56.25" customHeight="1" hidden="1">
      <c r="A15" s="111"/>
      <c r="B15" s="162"/>
      <c r="C15" s="152"/>
      <c r="D15" s="153"/>
      <c r="E15" s="118" t="s">
        <v>173</v>
      </c>
      <c r="F15" s="169" t="s">
        <v>174</v>
      </c>
      <c r="G15" s="169"/>
      <c r="H15" s="305">
        <f t="shared" si="0"/>
        <v>0</v>
      </c>
      <c r="I15" s="167"/>
      <c r="J15" s="154"/>
      <c r="K15" s="167"/>
    </row>
    <row r="16" spans="1:11" s="117" customFormat="1" ht="84.75" customHeight="1">
      <c r="A16" s="111"/>
      <c r="B16" s="238" t="s">
        <v>597</v>
      </c>
      <c r="C16" s="159" t="s">
        <v>598</v>
      </c>
      <c r="D16" s="247" t="s">
        <v>380</v>
      </c>
      <c r="E16" s="145" t="s">
        <v>599</v>
      </c>
      <c r="F16" s="260" t="s">
        <v>493</v>
      </c>
      <c r="G16" s="260" t="s">
        <v>453</v>
      </c>
      <c r="H16" s="305">
        <f t="shared" si="0"/>
        <v>430000</v>
      </c>
      <c r="I16" s="167">
        <v>430000</v>
      </c>
      <c r="J16" s="154"/>
      <c r="K16" s="166"/>
    </row>
    <row r="17" spans="1:11" s="117" customFormat="1" ht="100.5" customHeight="1">
      <c r="A17" s="111"/>
      <c r="B17" s="162" t="s">
        <v>491</v>
      </c>
      <c r="C17" s="159" t="s">
        <v>266</v>
      </c>
      <c r="D17" s="159" t="s">
        <v>380</v>
      </c>
      <c r="E17" s="80" t="s">
        <v>507</v>
      </c>
      <c r="F17" s="258" t="s">
        <v>494</v>
      </c>
      <c r="G17" s="258" t="s">
        <v>492</v>
      </c>
      <c r="H17" s="305">
        <f t="shared" si="0"/>
        <v>65000</v>
      </c>
      <c r="I17" s="155">
        <v>65000</v>
      </c>
      <c r="J17" s="120"/>
      <c r="K17" s="165"/>
    </row>
    <row r="18" spans="1:11" s="117" customFormat="1" ht="93" customHeight="1">
      <c r="A18" s="111"/>
      <c r="B18" s="162" t="s">
        <v>491</v>
      </c>
      <c r="C18" s="159" t="s">
        <v>266</v>
      </c>
      <c r="D18" s="159" t="s">
        <v>380</v>
      </c>
      <c r="E18" s="80" t="s">
        <v>507</v>
      </c>
      <c r="F18" s="258" t="s">
        <v>496</v>
      </c>
      <c r="G18" s="258" t="s">
        <v>450</v>
      </c>
      <c r="H18" s="305">
        <f t="shared" si="0"/>
        <v>4088240</v>
      </c>
      <c r="I18" s="155">
        <v>3969000</v>
      </c>
      <c r="J18" s="396">
        <v>119240</v>
      </c>
      <c r="K18" s="165">
        <v>119240</v>
      </c>
    </row>
    <row r="19" spans="1:11" s="117" customFormat="1" ht="0.75" customHeight="1" hidden="1">
      <c r="A19" s="111"/>
      <c r="B19" s="159" t="s">
        <v>528</v>
      </c>
      <c r="C19" s="159" t="s">
        <v>529</v>
      </c>
      <c r="D19" s="159" t="s">
        <v>381</v>
      </c>
      <c r="E19" s="80" t="s">
        <v>507</v>
      </c>
      <c r="F19" s="169" t="s">
        <v>74</v>
      </c>
      <c r="G19" s="169"/>
      <c r="H19" s="305">
        <f t="shared" si="0"/>
        <v>0</v>
      </c>
      <c r="I19" s="140"/>
      <c r="J19" s="155"/>
      <c r="K19" s="166"/>
    </row>
    <row r="20" spans="1:11" s="117" customFormat="1" ht="147.75" customHeight="1">
      <c r="A20" s="111"/>
      <c r="B20" s="162" t="s">
        <v>603</v>
      </c>
      <c r="C20" s="159" t="s">
        <v>604</v>
      </c>
      <c r="D20" s="159" t="s">
        <v>605</v>
      </c>
      <c r="E20" s="80" t="s">
        <v>606</v>
      </c>
      <c r="F20" s="260" t="s">
        <v>319</v>
      </c>
      <c r="G20" s="260" t="s">
        <v>306</v>
      </c>
      <c r="H20" s="305">
        <f t="shared" si="0"/>
        <v>300000</v>
      </c>
      <c r="I20" s="157">
        <v>300000</v>
      </c>
      <c r="J20" s="157"/>
      <c r="K20" s="166"/>
    </row>
    <row r="21" spans="1:11" s="117" customFormat="1" ht="98.25" customHeight="1">
      <c r="A21" s="111"/>
      <c r="B21" s="159" t="s">
        <v>325</v>
      </c>
      <c r="C21" s="159" t="s">
        <v>326</v>
      </c>
      <c r="D21" s="159" t="s">
        <v>327</v>
      </c>
      <c r="E21" s="80" t="s">
        <v>328</v>
      </c>
      <c r="F21" s="260" t="s">
        <v>335</v>
      </c>
      <c r="G21" s="260" t="s">
        <v>333</v>
      </c>
      <c r="H21" s="305">
        <f t="shared" si="0"/>
        <v>152000</v>
      </c>
      <c r="I21" s="157">
        <v>152000</v>
      </c>
      <c r="J21" s="157"/>
      <c r="K21" s="166"/>
    </row>
    <row r="22" spans="1:11" s="117" customFormat="1" ht="84.75" customHeight="1">
      <c r="A22" s="111"/>
      <c r="B22" s="159" t="s">
        <v>325</v>
      </c>
      <c r="C22" s="159" t="s">
        <v>326</v>
      </c>
      <c r="D22" s="159" t="s">
        <v>327</v>
      </c>
      <c r="E22" s="80" t="s">
        <v>328</v>
      </c>
      <c r="F22" s="258" t="s">
        <v>330</v>
      </c>
      <c r="G22" s="258" t="s">
        <v>332</v>
      </c>
      <c r="H22" s="467">
        <f t="shared" si="0"/>
        <v>20000</v>
      </c>
      <c r="I22" s="155">
        <v>20000</v>
      </c>
      <c r="J22" s="155"/>
      <c r="K22" s="166"/>
    </row>
    <row r="23" spans="1:11" s="117" customFormat="1" ht="65.25" customHeight="1">
      <c r="A23" s="111"/>
      <c r="B23" s="239" t="s">
        <v>514</v>
      </c>
      <c r="C23" s="240" t="s">
        <v>515</v>
      </c>
      <c r="D23" s="240" t="s">
        <v>131</v>
      </c>
      <c r="E23" s="241" t="s">
        <v>132</v>
      </c>
      <c r="F23" s="260" t="s">
        <v>75</v>
      </c>
      <c r="G23" s="260" t="s">
        <v>612</v>
      </c>
      <c r="H23" s="305">
        <f t="shared" si="0"/>
        <v>190000</v>
      </c>
      <c r="I23" s="157">
        <v>190000</v>
      </c>
      <c r="J23" s="141"/>
      <c r="K23" s="165"/>
    </row>
    <row r="24" spans="1:11" s="117" customFormat="1" ht="74.25" customHeight="1" thickBot="1">
      <c r="A24" s="111"/>
      <c r="B24" s="242" t="s">
        <v>242</v>
      </c>
      <c r="C24" s="156" t="s">
        <v>243</v>
      </c>
      <c r="D24" s="243" t="s">
        <v>383</v>
      </c>
      <c r="E24" s="80" t="s">
        <v>244</v>
      </c>
      <c r="F24" s="260" t="s">
        <v>141</v>
      </c>
      <c r="G24" s="260" t="s">
        <v>593</v>
      </c>
      <c r="H24" s="305">
        <f t="shared" si="0"/>
        <v>1699000</v>
      </c>
      <c r="I24" s="157">
        <v>1699000</v>
      </c>
      <c r="J24" s="141"/>
      <c r="K24" s="165"/>
    </row>
    <row r="25" spans="1:17" s="117" customFormat="1" ht="64.5" customHeight="1" thickBot="1">
      <c r="A25" s="111"/>
      <c r="B25" s="242" t="s">
        <v>518</v>
      </c>
      <c r="C25" s="156" t="s">
        <v>519</v>
      </c>
      <c r="D25" s="243" t="s">
        <v>384</v>
      </c>
      <c r="E25" s="80" t="s">
        <v>133</v>
      </c>
      <c r="F25" s="258" t="s">
        <v>66</v>
      </c>
      <c r="G25" s="297" t="s">
        <v>613</v>
      </c>
      <c r="H25" s="305">
        <f t="shared" si="0"/>
        <v>20000</v>
      </c>
      <c r="I25" s="158">
        <v>20000</v>
      </c>
      <c r="J25" s="141"/>
      <c r="K25" s="165"/>
      <c r="Q25" s="300"/>
    </row>
    <row r="26" spans="1:11" s="117" customFormat="1" ht="160.5" customHeight="1">
      <c r="A26" s="111"/>
      <c r="B26" s="242" t="s">
        <v>522</v>
      </c>
      <c r="C26" s="78" t="s">
        <v>523</v>
      </c>
      <c r="D26" s="78" t="s">
        <v>385</v>
      </c>
      <c r="E26" s="244" t="s">
        <v>524</v>
      </c>
      <c r="F26" s="258" t="s">
        <v>497</v>
      </c>
      <c r="G26" s="258" t="s">
        <v>452</v>
      </c>
      <c r="H26" s="305">
        <f t="shared" si="0"/>
        <v>30000</v>
      </c>
      <c r="I26" s="155">
        <v>30000</v>
      </c>
      <c r="J26" s="120"/>
      <c r="K26" s="165"/>
    </row>
    <row r="27" spans="2:11" s="121" customFormat="1" ht="96.75" customHeight="1">
      <c r="B27" s="78" t="s">
        <v>532</v>
      </c>
      <c r="C27" s="78" t="s">
        <v>533</v>
      </c>
      <c r="D27" s="78" t="s">
        <v>134</v>
      </c>
      <c r="E27" s="144" t="s">
        <v>534</v>
      </c>
      <c r="F27" s="258" t="s">
        <v>588</v>
      </c>
      <c r="G27" s="258" t="s">
        <v>589</v>
      </c>
      <c r="H27" s="305">
        <f t="shared" si="0"/>
        <v>42300</v>
      </c>
      <c r="I27" s="140">
        <v>0</v>
      </c>
      <c r="J27" s="155">
        <v>42300</v>
      </c>
      <c r="K27" s="167"/>
    </row>
    <row r="28" spans="2:11" s="121" customFormat="1" ht="96.75" customHeight="1" thickBot="1">
      <c r="B28" s="162" t="s">
        <v>491</v>
      </c>
      <c r="C28" s="159" t="s">
        <v>266</v>
      </c>
      <c r="D28" s="159" t="s">
        <v>380</v>
      </c>
      <c r="E28" s="80" t="s">
        <v>507</v>
      </c>
      <c r="F28" s="395" t="s">
        <v>505</v>
      </c>
      <c r="G28" s="395" t="s">
        <v>506</v>
      </c>
      <c r="H28" s="305">
        <v>6000</v>
      </c>
      <c r="I28" s="203">
        <v>6000</v>
      </c>
      <c r="J28" s="203"/>
      <c r="K28" s="167"/>
    </row>
    <row r="29" spans="2:11" s="121" customFormat="1" ht="89.25" customHeight="1">
      <c r="B29" s="193" t="s">
        <v>555</v>
      </c>
      <c r="C29" s="209"/>
      <c r="D29" s="209"/>
      <c r="E29" s="210" t="s">
        <v>540</v>
      </c>
      <c r="F29" s="211"/>
      <c r="G29" s="211"/>
      <c r="H29" s="307">
        <f>I29+J29</f>
        <v>1929500</v>
      </c>
      <c r="I29" s="183">
        <f>I30</f>
        <v>1929500</v>
      </c>
      <c r="J29" s="183">
        <f>J36+J39+J31+J33+J34</f>
        <v>0</v>
      </c>
      <c r="K29" s="468"/>
    </row>
    <row r="30" spans="1:11" ht="41.25" thickBot="1">
      <c r="A30" s="106"/>
      <c r="B30" s="184" t="s">
        <v>556</v>
      </c>
      <c r="C30" s="212"/>
      <c r="D30" s="212"/>
      <c r="E30" s="213" t="s">
        <v>540</v>
      </c>
      <c r="F30" s="214"/>
      <c r="G30" s="214"/>
      <c r="H30" s="309">
        <f>I30+J30</f>
        <v>1929500</v>
      </c>
      <c r="I30" s="188">
        <f>SUM(I31:I40)</f>
        <v>1929500</v>
      </c>
      <c r="J30" s="188"/>
      <c r="K30" s="469"/>
    </row>
    <row r="31" spans="2:11" s="122" customFormat="1" ht="129" customHeight="1">
      <c r="B31" s="159" t="s">
        <v>33</v>
      </c>
      <c r="C31" s="159" t="s">
        <v>84</v>
      </c>
      <c r="D31" s="159" t="s">
        <v>542</v>
      </c>
      <c r="E31" s="80" t="s">
        <v>313</v>
      </c>
      <c r="F31" s="261" t="s">
        <v>139</v>
      </c>
      <c r="G31" s="261" t="s">
        <v>590</v>
      </c>
      <c r="H31" s="308">
        <f>I31+J31</f>
        <v>90000</v>
      </c>
      <c r="I31" s="207">
        <v>90000</v>
      </c>
      <c r="J31" s="208"/>
      <c r="K31" s="166"/>
    </row>
    <row r="32" spans="1:11" ht="86.25" customHeight="1">
      <c r="A32" s="106"/>
      <c r="B32" s="159" t="s">
        <v>31</v>
      </c>
      <c r="C32" s="159" t="s">
        <v>550</v>
      </c>
      <c r="D32" s="159" t="s">
        <v>541</v>
      </c>
      <c r="E32" s="80" t="s">
        <v>32</v>
      </c>
      <c r="F32" s="262" t="s">
        <v>615</v>
      </c>
      <c r="G32" s="298" t="s">
        <v>591</v>
      </c>
      <c r="H32" s="308">
        <f aca="true" t="shared" si="1" ref="H32:H40">I32+J32</f>
        <v>550000</v>
      </c>
      <c r="I32" s="123">
        <v>550000</v>
      </c>
      <c r="J32" s="123"/>
      <c r="K32" s="166"/>
    </row>
    <row r="33" spans="1:11" ht="104.25" customHeight="1">
      <c r="A33" s="106"/>
      <c r="B33" s="159" t="s">
        <v>33</v>
      </c>
      <c r="C33" s="159" t="s">
        <v>84</v>
      </c>
      <c r="D33" s="160" t="s">
        <v>542</v>
      </c>
      <c r="E33" s="119" t="s">
        <v>313</v>
      </c>
      <c r="F33" s="262" t="s">
        <v>615</v>
      </c>
      <c r="G33" s="262" t="s">
        <v>614</v>
      </c>
      <c r="H33" s="308">
        <f t="shared" si="1"/>
        <v>870000</v>
      </c>
      <c r="I33" s="172">
        <v>870000</v>
      </c>
      <c r="J33" s="172"/>
      <c r="K33" s="166"/>
    </row>
    <row r="34" spans="1:11" ht="101.25" customHeight="1">
      <c r="A34" s="106"/>
      <c r="B34" s="159" t="s">
        <v>33</v>
      </c>
      <c r="C34" s="159" t="s">
        <v>84</v>
      </c>
      <c r="D34" s="149" t="s">
        <v>542</v>
      </c>
      <c r="E34" s="170" t="s">
        <v>313</v>
      </c>
      <c r="F34" s="263" t="s">
        <v>81</v>
      </c>
      <c r="G34" s="262" t="s">
        <v>616</v>
      </c>
      <c r="H34" s="313">
        <f t="shared" si="1"/>
        <v>130000</v>
      </c>
      <c r="I34" s="150">
        <v>130000</v>
      </c>
      <c r="J34" s="150"/>
      <c r="K34" s="166"/>
    </row>
    <row r="35" spans="1:11" ht="101.25" customHeight="1">
      <c r="A35" s="106"/>
      <c r="B35" s="159" t="s">
        <v>33</v>
      </c>
      <c r="C35" s="159" t="s">
        <v>84</v>
      </c>
      <c r="D35" s="149" t="s">
        <v>542</v>
      </c>
      <c r="E35" s="119" t="s">
        <v>313</v>
      </c>
      <c r="F35" s="262" t="s">
        <v>331</v>
      </c>
      <c r="G35" s="263" t="s">
        <v>307</v>
      </c>
      <c r="H35" s="374">
        <f t="shared" si="1"/>
        <v>113500</v>
      </c>
      <c r="I35" s="393">
        <v>113500</v>
      </c>
      <c r="J35" s="393"/>
      <c r="K35" s="166"/>
    </row>
    <row r="36" spans="1:11" ht="81.75" customHeight="1">
      <c r="A36" s="106"/>
      <c r="B36" s="162" t="s">
        <v>393</v>
      </c>
      <c r="C36" s="159" t="s">
        <v>394</v>
      </c>
      <c r="D36" s="159" t="s">
        <v>544</v>
      </c>
      <c r="E36" s="231" t="s">
        <v>395</v>
      </c>
      <c r="F36" s="264" t="s">
        <v>80</v>
      </c>
      <c r="G36" s="264" t="s">
        <v>617</v>
      </c>
      <c r="H36" s="308">
        <v>45000</v>
      </c>
      <c r="I36" s="172">
        <v>45000</v>
      </c>
      <c r="J36" s="172"/>
      <c r="K36" s="167"/>
    </row>
    <row r="37" spans="1:11" ht="100.5" customHeight="1" hidden="1">
      <c r="A37" s="106"/>
      <c r="B37" s="470" t="s">
        <v>396</v>
      </c>
      <c r="C37" s="232" t="s">
        <v>85</v>
      </c>
      <c r="D37" s="232" t="s">
        <v>544</v>
      </c>
      <c r="E37" s="233" t="s">
        <v>154</v>
      </c>
      <c r="F37" s="262" t="s">
        <v>81</v>
      </c>
      <c r="G37" s="263" t="s">
        <v>616</v>
      </c>
      <c r="H37" s="308">
        <f t="shared" si="1"/>
        <v>0</v>
      </c>
      <c r="I37" s="248"/>
      <c r="J37" s="248"/>
      <c r="K37" s="215"/>
    </row>
    <row r="38" spans="1:11" ht="79.5" customHeight="1">
      <c r="A38" s="106"/>
      <c r="B38" s="162" t="s">
        <v>137</v>
      </c>
      <c r="C38" s="246" t="s">
        <v>138</v>
      </c>
      <c r="D38" s="162" t="s">
        <v>543</v>
      </c>
      <c r="E38" s="379" t="s">
        <v>140</v>
      </c>
      <c r="F38" s="263" t="s">
        <v>451</v>
      </c>
      <c r="G38" s="258" t="s">
        <v>304</v>
      </c>
      <c r="H38" s="308">
        <f t="shared" si="1"/>
        <v>25000</v>
      </c>
      <c r="I38" s="248">
        <v>25000</v>
      </c>
      <c r="J38" s="248"/>
      <c r="K38" s="215"/>
    </row>
    <row r="39" spans="1:11" ht="72" customHeight="1">
      <c r="A39" s="106"/>
      <c r="B39" s="159" t="s">
        <v>488</v>
      </c>
      <c r="C39" s="159" t="s">
        <v>88</v>
      </c>
      <c r="D39" s="159" t="s">
        <v>545</v>
      </c>
      <c r="E39" s="145" t="s">
        <v>156</v>
      </c>
      <c r="F39" s="264" t="s">
        <v>142</v>
      </c>
      <c r="G39" s="264" t="s">
        <v>592</v>
      </c>
      <c r="H39" s="374">
        <v>65000</v>
      </c>
      <c r="I39" s="375">
        <v>65000</v>
      </c>
      <c r="J39" s="376"/>
      <c r="K39" s="167"/>
    </row>
    <row r="40" spans="1:11" ht="147" customHeight="1" thickBot="1">
      <c r="A40" s="106"/>
      <c r="B40" s="471" t="s">
        <v>308</v>
      </c>
      <c r="C40" s="370"/>
      <c r="D40" s="370"/>
      <c r="E40" s="371"/>
      <c r="F40" s="384" t="s">
        <v>305</v>
      </c>
      <c r="G40" s="258" t="s">
        <v>473</v>
      </c>
      <c r="H40" s="313">
        <f t="shared" si="1"/>
        <v>41000</v>
      </c>
      <c r="I40" s="372">
        <v>41000</v>
      </c>
      <c r="J40" s="373"/>
      <c r="K40" s="167"/>
    </row>
    <row r="41" spans="1:11" ht="85.5" customHeight="1">
      <c r="A41" s="106"/>
      <c r="B41" s="148" t="s">
        <v>399</v>
      </c>
      <c r="C41" s="190"/>
      <c r="D41" s="190"/>
      <c r="E41" s="181" t="s">
        <v>546</v>
      </c>
      <c r="F41" s="211"/>
      <c r="G41" s="310"/>
      <c r="H41" s="307">
        <f>I41+J41</f>
        <v>757800</v>
      </c>
      <c r="I41" s="311">
        <f>I42</f>
        <v>757800</v>
      </c>
      <c r="J41" s="217">
        <f>J43+J50+J51+J52+J46</f>
        <v>0</v>
      </c>
      <c r="K41" s="472"/>
    </row>
    <row r="42" spans="1:11" ht="90" customHeight="1" thickBot="1">
      <c r="A42" s="106"/>
      <c r="B42" s="143" t="s">
        <v>400</v>
      </c>
      <c r="C42" s="185"/>
      <c r="D42" s="185"/>
      <c r="E42" s="191" t="s">
        <v>546</v>
      </c>
      <c r="F42" s="214"/>
      <c r="G42" s="192"/>
      <c r="H42" s="309">
        <f>I42+J42</f>
        <v>757800</v>
      </c>
      <c r="I42" s="312">
        <f>SUM(I43:I55)</f>
        <v>757800</v>
      </c>
      <c r="J42" s="219"/>
      <c r="K42" s="220"/>
    </row>
    <row r="43" spans="2:11" s="125" customFormat="1" ht="116.25" customHeight="1">
      <c r="B43" s="78" t="s">
        <v>401</v>
      </c>
      <c r="C43" s="314" t="s">
        <v>559</v>
      </c>
      <c r="D43" s="314" t="s">
        <v>377</v>
      </c>
      <c r="E43" s="315" t="s">
        <v>561</v>
      </c>
      <c r="F43" s="258" t="s">
        <v>498</v>
      </c>
      <c r="G43" s="258" t="s">
        <v>492</v>
      </c>
      <c r="H43" s="316">
        <f>I43+J43</f>
        <v>49800</v>
      </c>
      <c r="I43" s="165">
        <v>49800</v>
      </c>
      <c r="J43" s="216"/>
      <c r="K43" s="166"/>
    </row>
    <row r="44" spans="2:11" s="125" customFormat="1" ht="80.25" customHeight="1">
      <c r="B44" s="78" t="s">
        <v>401</v>
      </c>
      <c r="C44" s="314" t="s">
        <v>559</v>
      </c>
      <c r="D44" s="314" t="s">
        <v>377</v>
      </c>
      <c r="E44" s="315" t="s">
        <v>561</v>
      </c>
      <c r="F44" s="260" t="s">
        <v>305</v>
      </c>
      <c r="G44" s="258" t="s">
        <v>473</v>
      </c>
      <c r="H44" s="316">
        <f>I44+J44</f>
        <v>20000</v>
      </c>
      <c r="I44" s="126">
        <v>20000</v>
      </c>
      <c r="J44" s="265"/>
      <c r="K44" s="167"/>
    </row>
    <row r="45" spans="2:11" s="125" customFormat="1" ht="80.25" customHeight="1">
      <c r="B45" s="78" t="s">
        <v>312</v>
      </c>
      <c r="C45" s="245" t="s">
        <v>67</v>
      </c>
      <c r="D45" s="78" t="s">
        <v>68</v>
      </c>
      <c r="E45" s="144" t="s">
        <v>69</v>
      </c>
      <c r="F45" s="258" t="s">
        <v>317</v>
      </c>
      <c r="G45" s="258" t="s">
        <v>334</v>
      </c>
      <c r="H45" s="316">
        <f>I45+J45</f>
        <v>70000</v>
      </c>
      <c r="I45" s="126">
        <v>70000</v>
      </c>
      <c r="J45" s="265"/>
      <c r="K45" s="171"/>
    </row>
    <row r="46" spans="2:11" s="125" customFormat="1" ht="104.25" customHeight="1">
      <c r="B46" s="234" t="s">
        <v>419</v>
      </c>
      <c r="C46" s="79" t="s">
        <v>420</v>
      </c>
      <c r="D46" s="79" t="s">
        <v>547</v>
      </c>
      <c r="E46" s="80" t="s">
        <v>421</v>
      </c>
      <c r="F46" s="386" t="s">
        <v>462</v>
      </c>
      <c r="G46" s="386" t="s">
        <v>458</v>
      </c>
      <c r="H46" s="477">
        <f aca="true" t="shared" si="2" ref="H46:H55">I46+J46</f>
        <v>10000</v>
      </c>
      <c r="I46" s="250">
        <v>10000</v>
      </c>
      <c r="J46" s="250"/>
      <c r="K46" s="167"/>
    </row>
    <row r="47" spans="2:11" s="125" customFormat="1" ht="67.5" customHeight="1" hidden="1">
      <c r="B47" s="234" t="s">
        <v>422</v>
      </c>
      <c r="C47" s="79" t="s">
        <v>423</v>
      </c>
      <c r="D47" s="473" t="s">
        <v>548</v>
      </c>
      <c r="E47" s="474" t="s">
        <v>415</v>
      </c>
      <c r="F47" s="475"/>
      <c r="G47" s="249" t="s">
        <v>459</v>
      </c>
      <c r="H47" s="316">
        <f t="shared" si="2"/>
        <v>0</v>
      </c>
      <c r="I47" s="476"/>
      <c r="J47" s="476"/>
      <c r="K47" s="166"/>
    </row>
    <row r="48" spans="2:11" s="125" customFormat="1" ht="138.75" customHeight="1">
      <c r="B48" s="235" t="s">
        <v>439</v>
      </c>
      <c r="C48" s="162" t="s">
        <v>104</v>
      </c>
      <c r="D48" s="162" t="s">
        <v>548</v>
      </c>
      <c r="E48" s="146" t="s">
        <v>179</v>
      </c>
      <c r="F48" s="258" t="s">
        <v>320</v>
      </c>
      <c r="G48" s="386" t="s">
        <v>460</v>
      </c>
      <c r="H48" s="316">
        <f t="shared" si="2"/>
        <v>50000</v>
      </c>
      <c r="I48" s="126">
        <v>50000</v>
      </c>
      <c r="J48" s="265"/>
      <c r="K48" s="167"/>
    </row>
    <row r="49" spans="2:11" s="125" customFormat="1" ht="124.5" customHeight="1">
      <c r="B49" s="235" t="s">
        <v>475</v>
      </c>
      <c r="C49" s="159" t="s">
        <v>86</v>
      </c>
      <c r="D49" s="236">
        <v>1010</v>
      </c>
      <c r="E49" s="80" t="s">
        <v>474</v>
      </c>
      <c r="F49" s="259" t="s">
        <v>461</v>
      </c>
      <c r="G49" s="257" t="s">
        <v>459</v>
      </c>
      <c r="H49" s="316">
        <f t="shared" si="2"/>
        <v>150000</v>
      </c>
      <c r="I49" s="165">
        <v>150000</v>
      </c>
      <c r="J49" s="216"/>
      <c r="K49" s="166"/>
    </row>
    <row r="50" spans="2:11" s="125" customFormat="1" ht="123.75" customHeight="1">
      <c r="B50" s="78" t="s">
        <v>477</v>
      </c>
      <c r="C50" s="78" t="s">
        <v>445</v>
      </c>
      <c r="D50" s="78" t="s">
        <v>122</v>
      </c>
      <c r="E50" s="144" t="s">
        <v>447</v>
      </c>
      <c r="F50" s="382" t="s">
        <v>309</v>
      </c>
      <c r="G50" s="257" t="s">
        <v>463</v>
      </c>
      <c r="H50" s="316">
        <f t="shared" si="2"/>
        <v>100800</v>
      </c>
      <c r="I50" s="161">
        <v>100800</v>
      </c>
      <c r="J50" s="124"/>
      <c r="K50" s="166"/>
    </row>
    <row r="51" spans="2:11" s="125" customFormat="1" ht="125.25" customHeight="1">
      <c r="B51" s="78" t="s">
        <v>477</v>
      </c>
      <c r="C51" s="78" t="s">
        <v>445</v>
      </c>
      <c r="D51" s="78" t="s">
        <v>122</v>
      </c>
      <c r="E51" s="144" t="s">
        <v>447</v>
      </c>
      <c r="F51" s="258" t="s">
        <v>464</v>
      </c>
      <c r="G51" s="257" t="s">
        <v>465</v>
      </c>
      <c r="H51" s="316">
        <f t="shared" si="2"/>
        <v>36000</v>
      </c>
      <c r="I51" s="155">
        <v>36000</v>
      </c>
      <c r="J51" s="120"/>
      <c r="K51" s="166"/>
    </row>
    <row r="52" spans="1:11" ht="147" customHeight="1">
      <c r="A52" s="106"/>
      <c r="B52" s="78" t="s">
        <v>477</v>
      </c>
      <c r="C52" s="78" t="s">
        <v>445</v>
      </c>
      <c r="D52" s="78" t="s">
        <v>122</v>
      </c>
      <c r="E52" s="144" t="s">
        <v>447</v>
      </c>
      <c r="F52" s="383" t="s">
        <v>466</v>
      </c>
      <c r="G52" s="257" t="s">
        <v>467</v>
      </c>
      <c r="H52" s="316">
        <f t="shared" si="2"/>
        <v>50000</v>
      </c>
      <c r="I52" s="126">
        <v>50000</v>
      </c>
      <c r="J52" s="126"/>
      <c r="K52" s="166"/>
    </row>
    <row r="53" spans="1:11" ht="75" customHeight="1">
      <c r="A53" s="106"/>
      <c r="B53" s="78" t="s">
        <v>477</v>
      </c>
      <c r="C53" s="78" t="s">
        <v>445</v>
      </c>
      <c r="D53" s="78" t="s">
        <v>122</v>
      </c>
      <c r="E53" s="144" t="s">
        <v>447</v>
      </c>
      <c r="F53" s="383" t="s">
        <v>468</v>
      </c>
      <c r="G53" s="257" t="s">
        <v>469</v>
      </c>
      <c r="H53" s="316">
        <f t="shared" si="2"/>
        <v>108200</v>
      </c>
      <c r="I53" s="126">
        <v>108200</v>
      </c>
      <c r="J53" s="126"/>
      <c r="K53" s="167"/>
    </row>
    <row r="54" spans="1:11" ht="75" customHeight="1">
      <c r="A54" s="106"/>
      <c r="B54" s="78" t="s">
        <v>477</v>
      </c>
      <c r="C54" s="78" t="s">
        <v>445</v>
      </c>
      <c r="D54" s="78" t="s">
        <v>122</v>
      </c>
      <c r="E54" s="144" t="s">
        <v>447</v>
      </c>
      <c r="F54" s="385" t="s">
        <v>303</v>
      </c>
      <c r="G54" s="257" t="s">
        <v>302</v>
      </c>
      <c r="H54" s="316">
        <f t="shared" si="2"/>
        <v>3000</v>
      </c>
      <c r="I54" s="165">
        <v>3000</v>
      </c>
      <c r="J54" s="165"/>
      <c r="K54" s="167"/>
    </row>
    <row r="55" spans="1:11" ht="87" customHeight="1" thickBot="1">
      <c r="A55" s="106"/>
      <c r="B55" s="78" t="s">
        <v>477</v>
      </c>
      <c r="C55" s="78" t="s">
        <v>445</v>
      </c>
      <c r="D55" s="78" t="s">
        <v>122</v>
      </c>
      <c r="E55" s="144" t="s">
        <v>447</v>
      </c>
      <c r="F55" s="385" t="s">
        <v>470</v>
      </c>
      <c r="G55" s="257" t="s">
        <v>471</v>
      </c>
      <c r="H55" s="316">
        <f t="shared" si="2"/>
        <v>110000</v>
      </c>
      <c r="I55" s="165">
        <v>110000</v>
      </c>
      <c r="J55" s="479"/>
      <c r="K55" s="167"/>
    </row>
    <row r="56" spans="1:11" ht="81">
      <c r="A56" s="106"/>
      <c r="B56" s="193" t="s">
        <v>135</v>
      </c>
      <c r="C56" s="194"/>
      <c r="D56" s="194"/>
      <c r="E56" s="181" t="s">
        <v>551</v>
      </c>
      <c r="F56" s="195"/>
      <c r="G56" s="195"/>
      <c r="H56" s="317">
        <f>I56+J56</f>
        <v>161080</v>
      </c>
      <c r="I56" s="217">
        <f>I57</f>
        <v>161080</v>
      </c>
      <c r="J56" s="472">
        <f>J60+J61</f>
        <v>0</v>
      </c>
      <c r="K56" s="472"/>
    </row>
    <row r="57" spans="1:11" ht="78.75" thickBot="1">
      <c r="A57" s="106"/>
      <c r="B57" s="184" t="s">
        <v>136</v>
      </c>
      <c r="C57" s="185"/>
      <c r="D57" s="185"/>
      <c r="E57" s="191" t="s">
        <v>551</v>
      </c>
      <c r="F57" s="196"/>
      <c r="G57" s="196"/>
      <c r="H57" s="309">
        <f>I57+J57</f>
        <v>161080</v>
      </c>
      <c r="I57" s="219">
        <f>I60+I61+I59+I58</f>
        <v>161080</v>
      </c>
      <c r="J57" s="472"/>
      <c r="K57" s="472"/>
    </row>
    <row r="58" spans="1:11" ht="93.75" customHeight="1">
      <c r="A58" s="106"/>
      <c r="B58" s="320" t="s">
        <v>318</v>
      </c>
      <c r="C58" s="78" t="s">
        <v>559</v>
      </c>
      <c r="D58" s="78" t="s">
        <v>377</v>
      </c>
      <c r="E58" s="144" t="s">
        <v>561</v>
      </c>
      <c r="F58" s="260" t="s">
        <v>305</v>
      </c>
      <c r="G58" s="258" t="s">
        <v>473</v>
      </c>
      <c r="H58" s="387">
        <f aca="true" t="shared" si="3" ref="H58:H70">I58+J58</f>
        <v>14580</v>
      </c>
      <c r="I58" s="389">
        <v>14580</v>
      </c>
      <c r="J58" s="478"/>
      <c r="K58" s="478"/>
    </row>
    <row r="59" spans="1:11" ht="72.75" customHeight="1">
      <c r="A59" s="106"/>
      <c r="B59" s="237">
        <v>1014082</v>
      </c>
      <c r="C59" s="159" t="s">
        <v>484</v>
      </c>
      <c r="D59" s="159" t="s">
        <v>180</v>
      </c>
      <c r="E59" s="255" t="s">
        <v>486</v>
      </c>
      <c r="F59" s="262" t="s">
        <v>451</v>
      </c>
      <c r="G59" s="258" t="s">
        <v>304</v>
      </c>
      <c r="H59" s="387">
        <f t="shared" si="3"/>
        <v>24220</v>
      </c>
      <c r="I59" s="388">
        <v>24220</v>
      </c>
      <c r="J59" s="388"/>
      <c r="K59" s="478"/>
    </row>
    <row r="60" spans="1:11" ht="75">
      <c r="A60" s="106"/>
      <c r="B60" s="237">
        <v>1014082</v>
      </c>
      <c r="C60" s="159" t="s">
        <v>484</v>
      </c>
      <c r="D60" s="159" t="s">
        <v>180</v>
      </c>
      <c r="E60" s="255" t="s">
        <v>486</v>
      </c>
      <c r="F60" s="386" t="s">
        <v>175</v>
      </c>
      <c r="G60" s="386" t="s">
        <v>580</v>
      </c>
      <c r="H60" s="387">
        <f t="shared" si="3"/>
        <v>83280</v>
      </c>
      <c r="I60" s="250">
        <v>83280</v>
      </c>
      <c r="J60" s="250"/>
      <c r="K60" s="167"/>
    </row>
    <row r="61" spans="1:11" ht="67.5" customHeight="1" thickBot="1">
      <c r="A61" s="106"/>
      <c r="B61" s="237">
        <v>1014082</v>
      </c>
      <c r="C61" s="159" t="s">
        <v>484</v>
      </c>
      <c r="D61" s="159" t="s">
        <v>180</v>
      </c>
      <c r="E61" s="255" t="s">
        <v>486</v>
      </c>
      <c r="F61" s="256" t="s">
        <v>456</v>
      </c>
      <c r="G61" s="256" t="s">
        <v>457</v>
      </c>
      <c r="H61" s="318">
        <f t="shared" si="3"/>
        <v>39000</v>
      </c>
      <c r="I61" s="164">
        <v>39000</v>
      </c>
      <c r="J61" s="164"/>
      <c r="K61" s="166"/>
    </row>
    <row r="62" spans="1:11" ht="81" customHeight="1">
      <c r="A62" s="106"/>
      <c r="B62" s="193" t="s">
        <v>403</v>
      </c>
      <c r="C62" s="194"/>
      <c r="D62" s="194"/>
      <c r="E62" s="181" t="s">
        <v>554</v>
      </c>
      <c r="F62" s="195"/>
      <c r="G62" s="195"/>
      <c r="H62" s="195">
        <f t="shared" si="3"/>
        <v>1116500</v>
      </c>
      <c r="I62" s="217">
        <f>I63</f>
        <v>1116500</v>
      </c>
      <c r="J62" s="217"/>
      <c r="K62" s="218"/>
    </row>
    <row r="63" spans="1:11" ht="64.5" customHeight="1">
      <c r="A63" s="106"/>
      <c r="B63" s="466" t="s">
        <v>404</v>
      </c>
      <c r="C63" s="505"/>
      <c r="D63" s="505"/>
      <c r="E63" s="506" t="s">
        <v>181</v>
      </c>
      <c r="F63" s="480"/>
      <c r="G63" s="480"/>
      <c r="H63" s="480">
        <f t="shared" si="3"/>
        <v>1116500</v>
      </c>
      <c r="I63" s="481">
        <f>I64+I65+I66+I67+I68+H69</f>
        <v>1116500</v>
      </c>
      <c r="J63" s="481"/>
      <c r="K63" s="482"/>
    </row>
    <row r="64" spans="1:11" ht="74.25" customHeight="1">
      <c r="A64" s="106"/>
      <c r="B64" s="78" t="s">
        <v>405</v>
      </c>
      <c r="C64" s="78" t="s">
        <v>559</v>
      </c>
      <c r="D64" s="78" t="s">
        <v>377</v>
      </c>
      <c r="E64" s="144" t="s">
        <v>561</v>
      </c>
      <c r="F64" s="377" t="s">
        <v>472</v>
      </c>
      <c r="G64" s="377" t="s">
        <v>473</v>
      </c>
      <c r="H64" s="484">
        <f t="shared" si="3"/>
        <v>15000</v>
      </c>
      <c r="I64" s="250">
        <v>15000</v>
      </c>
      <c r="J64" s="250"/>
      <c r="K64" s="167"/>
    </row>
    <row r="65" spans="1:11" ht="150.75" customHeight="1">
      <c r="A65" s="106"/>
      <c r="B65" s="78" t="s">
        <v>47</v>
      </c>
      <c r="C65" s="78" t="s">
        <v>48</v>
      </c>
      <c r="D65" s="78" t="s">
        <v>44</v>
      </c>
      <c r="E65" s="144" t="s">
        <v>49</v>
      </c>
      <c r="F65" s="377" t="s">
        <v>50</v>
      </c>
      <c r="G65" s="483" t="s">
        <v>495</v>
      </c>
      <c r="H65" s="484">
        <f t="shared" si="3"/>
        <v>50000</v>
      </c>
      <c r="I65" s="250">
        <v>50000</v>
      </c>
      <c r="J65" s="250"/>
      <c r="K65" s="167"/>
    </row>
    <row r="66" spans="1:11" ht="150.75" customHeight="1">
      <c r="A66" s="106"/>
      <c r="B66" s="78" t="s">
        <v>47</v>
      </c>
      <c r="C66" s="78" t="s">
        <v>48</v>
      </c>
      <c r="D66" s="78" t="s">
        <v>44</v>
      </c>
      <c r="E66" s="144" t="s">
        <v>49</v>
      </c>
      <c r="F66" s="377" t="s">
        <v>0</v>
      </c>
      <c r="G66" s="483" t="s">
        <v>635</v>
      </c>
      <c r="H66" s="484">
        <f>I66+J66</f>
        <v>30000</v>
      </c>
      <c r="I66" s="250">
        <v>30000</v>
      </c>
      <c r="J66" s="250"/>
      <c r="K66" s="167"/>
    </row>
    <row r="67" spans="1:11" ht="150.75" customHeight="1">
      <c r="A67" s="106"/>
      <c r="B67" s="78" t="s">
        <v>500</v>
      </c>
      <c r="C67" s="78" t="s">
        <v>296</v>
      </c>
      <c r="D67" s="78" t="s">
        <v>44</v>
      </c>
      <c r="E67" s="145" t="s">
        <v>531</v>
      </c>
      <c r="F67" s="377" t="s">
        <v>503</v>
      </c>
      <c r="G67" s="483" t="s">
        <v>501</v>
      </c>
      <c r="H67" s="484">
        <f>I67+J67</f>
        <v>1000000</v>
      </c>
      <c r="I67" s="250">
        <v>1000000</v>
      </c>
      <c r="J67" s="250"/>
      <c r="K67" s="167"/>
    </row>
    <row r="68" spans="1:11" ht="150.75" customHeight="1">
      <c r="A68" s="106"/>
      <c r="B68" s="78" t="s">
        <v>500</v>
      </c>
      <c r="C68" s="78" t="s">
        <v>296</v>
      </c>
      <c r="D68" s="78" t="s">
        <v>44</v>
      </c>
      <c r="E68" s="145" t="s">
        <v>531</v>
      </c>
      <c r="F68" s="377" t="s">
        <v>504</v>
      </c>
      <c r="G68" s="483" t="s">
        <v>502</v>
      </c>
      <c r="H68" s="484">
        <f>I68+J68</f>
        <v>20000</v>
      </c>
      <c r="I68" s="250">
        <v>20000</v>
      </c>
      <c r="J68" s="250"/>
      <c r="K68" s="167"/>
    </row>
    <row r="69" spans="1:11" ht="150.75" customHeight="1">
      <c r="A69" s="106"/>
      <c r="B69" s="78" t="s">
        <v>500</v>
      </c>
      <c r="C69" s="78" t="s">
        <v>296</v>
      </c>
      <c r="D69" s="78" t="s">
        <v>44</v>
      </c>
      <c r="E69" s="145" t="s">
        <v>531</v>
      </c>
      <c r="F69" s="377" t="s">
        <v>171</v>
      </c>
      <c r="G69" s="483" t="s">
        <v>170</v>
      </c>
      <c r="H69" s="484">
        <f>I69+J69</f>
        <v>1500</v>
      </c>
      <c r="I69" s="250">
        <v>1500</v>
      </c>
      <c r="J69" s="250"/>
      <c r="K69" s="167"/>
    </row>
    <row r="70" spans="1:11" ht="28.5" customHeight="1" thickBot="1">
      <c r="A70" s="106"/>
      <c r="B70" s="404"/>
      <c r="C70" s="405"/>
      <c r="D70" s="406"/>
      <c r="E70" s="407" t="s">
        <v>45</v>
      </c>
      <c r="F70" s="378"/>
      <c r="G70" s="407"/>
      <c r="H70" s="408">
        <f t="shared" si="3"/>
        <v>11796420</v>
      </c>
      <c r="I70" s="409">
        <f>I62+I56+I41+I29+I7</f>
        <v>11589880</v>
      </c>
      <c r="J70" s="409">
        <f>J62+J56+J41+J29+J7</f>
        <v>206540</v>
      </c>
      <c r="K70" s="409">
        <f>K7+K29+K41+K56</f>
        <v>0</v>
      </c>
    </row>
    <row r="71" spans="1:11" ht="14.25">
      <c r="A71" s="106"/>
      <c r="B71" s="106"/>
      <c r="C71" s="127"/>
      <c r="D71" s="127"/>
      <c r="E71" s="128"/>
      <c r="F71" s="128"/>
      <c r="G71" s="128"/>
      <c r="H71" s="128"/>
      <c r="I71" s="129"/>
      <c r="J71" s="129"/>
      <c r="K71" s="129"/>
    </row>
    <row r="72" spans="1:11" ht="23.25">
      <c r="A72" s="106"/>
      <c r="B72" s="106"/>
      <c r="C72" s="130"/>
      <c r="D72" s="130"/>
      <c r="E72" s="462" t="s">
        <v>368</v>
      </c>
      <c r="F72" s="105"/>
      <c r="G72" s="105"/>
      <c r="H72" s="105"/>
      <c r="I72" s="131"/>
      <c r="J72" s="463" t="s">
        <v>178</v>
      </c>
      <c r="K72" s="131"/>
    </row>
    <row r="73" spans="1:11" ht="12.75">
      <c r="A73" s="106"/>
      <c r="B73" s="106"/>
      <c r="C73" s="130"/>
      <c r="D73" s="130"/>
      <c r="E73" s="105"/>
      <c r="F73" s="105"/>
      <c r="G73" s="105"/>
      <c r="H73" s="105"/>
      <c r="I73" s="131"/>
      <c r="J73" s="131"/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3:11" ht="12.75"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04"/>
      <c r="D90" s="104"/>
      <c r="E90" s="105"/>
      <c r="F90" s="105"/>
      <c r="G90" s="105"/>
      <c r="H90" s="105"/>
      <c r="I90" s="132"/>
      <c r="J90" s="132"/>
      <c r="K90" s="132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6:8" ht="12.75">
      <c r="F133" s="134"/>
      <c r="G133" s="134"/>
      <c r="H133" s="134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4" min="1" max="10" man="1"/>
    <brk id="6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34" t="s">
        <v>651</v>
      </c>
      <c r="E1" s="434"/>
      <c r="F1" s="434"/>
    </row>
    <row r="2" spans="2:10" ht="75" customHeight="1">
      <c r="B2" s="786" t="s">
        <v>228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5"/>
      <c r="P3" s="168"/>
    </row>
    <row r="4" spans="2:4" ht="92.25" customHeight="1">
      <c r="B4" s="787" t="s">
        <v>232</v>
      </c>
      <c r="C4" s="787" t="s">
        <v>594</v>
      </c>
      <c r="D4" s="789" t="s">
        <v>595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50">
        <v>3</v>
      </c>
    </row>
    <row r="7" spans="1:4" s="117" customFormat="1" ht="75.75" customHeight="1">
      <c r="A7" s="111"/>
      <c r="B7" s="410" t="s">
        <v>618</v>
      </c>
      <c r="C7" s="411" t="s">
        <v>596</v>
      </c>
      <c r="D7" s="412" t="s">
        <v>625</v>
      </c>
    </row>
    <row r="8" spans="1:4" s="117" customFormat="1" ht="64.5" customHeight="1">
      <c r="A8" s="111"/>
      <c r="B8" s="413" t="s">
        <v>619</v>
      </c>
      <c r="C8" s="414" t="s">
        <v>203</v>
      </c>
      <c r="D8" s="415" t="s">
        <v>375</v>
      </c>
    </row>
    <row r="9" spans="1:4" s="117" customFormat="1" ht="69.75" customHeight="1">
      <c r="A9" s="111"/>
      <c r="B9" s="410" t="s">
        <v>620</v>
      </c>
      <c r="C9" s="416" t="s">
        <v>633</v>
      </c>
      <c r="D9" s="783" t="s">
        <v>16</v>
      </c>
    </row>
    <row r="10" spans="1:4" s="117" customFormat="1" ht="56.25" customHeight="1" hidden="1">
      <c r="A10" s="111"/>
      <c r="B10" s="417"/>
      <c r="C10" s="418"/>
      <c r="D10" s="784"/>
    </row>
    <row r="11" spans="1:4" s="117" customFormat="1" ht="39.75" customHeight="1">
      <c r="A11" s="111"/>
      <c r="B11" s="410" t="s">
        <v>621</v>
      </c>
      <c r="C11" s="419" t="s">
        <v>344</v>
      </c>
      <c r="D11" s="784"/>
    </row>
    <row r="12" spans="1:4" s="117" customFormat="1" ht="79.5" customHeight="1">
      <c r="A12" s="111"/>
      <c r="B12" s="410" t="s">
        <v>622</v>
      </c>
      <c r="C12" s="420" t="s">
        <v>268</v>
      </c>
      <c r="D12" s="784"/>
    </row>
    <row r="13" spans="1:4" s="117" customFormat="1" ht="95.25" customHeight="1" hidden="1">
      <c r="A13" s="111"/>
      <c r="B13" s="351" t="s">
        <v>528</v>
      </c>
      <c r="C13" s="159" t="s">
        <v>529</v>
      </c>
      <c r="D13" s="784"/>
    </row>
    <row r="14" spans="1:4" s="117" customFormat="1" ht="155.25" customHeight="1">
      <c r="A14" s="111"/>
      <c r="B14" s="410" t="s">
        <v>623</v>
      </c>
      <c r="C14" s="435" t="s">
        <v>15</v>
      </c>
      <c r="D14" s="785"/>
    </row>
    <row r="15" spans="1:4" s="117" customFormat="1" ht="95.25" customHeight="1">
      <c r="A15" s="111"/>
      <c r="B15" s="410" t="s">
        <v>624</v>
      </c>
      <c r="C15" s="420" t="s">
        <v>51</v>
      </c>
      <c r="D15" s="421" t="s">
        <v>375</v>
      </c>
    </row>
    <row r="16" spans="1:4" s="117" customFormat="1" ht="65.25" customHeight="1">
      <c r="A16" s="111"/>
      <c r="B16" s="422" t="s">
        <v>626</v>
      </c>
      <c r="C16" s="423" t="s">
        <v>608</v>
      </c>
      <c r="D16" s="421" t="s">
        <v>375</v>
      </c>
    </row>
    <row r="17" spans="1:4" s="117" customFormat="1" ht="74.25" customHeight="1" thickBot="1">
      <c r="A17" s="111"/>
      <c r="B17" s="424" t="s">
        <v>627</v>
      </c>
      <c r="C17" s="425" t="s">
        <v>609</v>
      </c>
      <c r="D17" s="421" t="s">
        <v>17</v>
      </c>
    </row>
    <row r="18" spans="1:10" s="117" customFormat="1" ht="123" customHeight="1" thickBot="1">
      <c r="A18" s="111"/>
      <c r="B18" s="424" t="s">
        <v>628</v>
      </c>
      <c r="C18" s="426" t="s">
        <v>52</v>
      </c>
      <c r="D18" s="412" t="s">
        <v>18</v>
      </c>
      <c r="J18" s="300"/>
    </row>
    <row r="19" spans="1:4" s="117" customFormat="1" ht="154.5" customHeight="1">
      <c r="A19" s="111"/>
      <c r="B19" s="424" t="s">
        <v>629</v>
      </c>
      <c r="C19" s="436" t="s">
        <v>610</v>
      </c>
      <c r="D19" s="412" t="s">
        <v>19</v>
      </c>
    </row>
    <row r="20" spans="2:4" s="121" customFormat="1" ht="65.25" customHeight="1">
      <c r="B20" s="429" t="s">
        <v>630</v>
      </c>
      <c r="C20" s="432" t="s">
        <v>195</v>
      </c>
      <c r="D20" s="421" t="s">
        <v>20</v>
      </c>
    </row>
    <row r="21" spans="2:4" s="122" customFormat="1" ht="47.25" customHeight="1">
      <c r="B21" s="430" t="s">
        <v>631</v>
      </c>
      <c r="C21" s="419" t="s">
        <v>611</v>
      </c>
      <c r="D21" s="427" t="s">
        <v>375</v>
      </c>
    </row>
    <row r="22" spans="1:4" ht="86.25" customHeight="1" thickBot="1">
      <c r="A22" s="106"/>
      <c r="B22" s="431" t="s">
        <v>632</v>
      </c>
      <c r="C22" s="433" t="s">
        <v>53</v>
      </c>
      <c r="D22" s="428" t="s">
        <v>19</v>
      </c>
    </row>
    <row r="23" spans="2:4" s="324" customFormat="1" ht="56.25" customHeight="1">
      <c r="B23" s="325"/>
      <c r="C23" s="462" t="s">
        <v>368</v>
      </c>
      <c r="D23" s="464" t="s">
        <v>178</v>
      </c>
    </row>
    <row r="24" spans="2:4" s="324" customFormat="1" ht="101.25" customHeight="1">
      <c r="B24" s="325"/>
      <c r="C24" s="325"/>
      <c r="D24" s="340"/>
    </row>
    <row r="25" spans="2:4" s="324" customFormat="1" ht="81.75" customHeight="1">
      <c r="B25" s="327"/>
      <c r="C25" s="325"/>
      <c r="D25" s="328"/>
    </row>
    <row r="26" spans="2:4" s="324" customFormat="1" ht="100.5" customHeight="1">
      <c r="B26" s="329"/>
      <c r="C26" s="329"/>
      <c r="D26" s="326"/>
    </row>
    <row r="27" spans="2:4" s="324" customFormat="1" ht="72" customHeight="1">
      <c r="B27" s="325"/>
      <c r="C27" s="325"/>
      <c r="D27" s="328"/>
    </row>
    <row r="28" spans="2:4" s="330" customFormat="1" ht="80.25" customHeight="1">
      <c r="B28" s="331"/>
      <c r="C28" s="331"/>
      <c r="D28" s="332"/>
    </row>
    <row r="29" spans="2:4" s="330" customFormat="1" ht="77.25" customHeight="1">
      <c r="B29" s="333"/>
      <c r="C29" s="334"/>
      <c r="D29" s="335"/>
    </row>
    <row r="30" spans="2:4" s="330" customFormat="1" ht="67.5" customHeight="1" hidden="1">
      <c r="B30" s="333"/>
      <c r="C30" s="334"/>
      <c r="D30" s="336"/>
    </row>
    <row r="31" spans="2:4" s="330" customFormat="1" ht="84" customHeight="1">
      <c r="B31" s="337"/>
      <c r="C31" s="327"/>
      <c r="D31" s="332"/>
    </row>
    <row r="32" spans="2:4" s="330" customFormat="1" ht="124.5" customHeight="1">
      <c r="B32" s="337"/>
      <c r="C32" s="325"/>
      <c r="D32" s="332"/>
    </row>
    <row r="33" spans="2:4" s="330" customFormat="1" ht="96.75" customHeight="1">
      <c r="B33" s="331"/>
      <c r="C33" s="331"/>
      <c r="D33" s="326"/>
    </row>
    <row r="34" spans="2:4" s="330" customFormat="1" ht="74.25" customHeight="1">
      <c r="B34" s="331"/>
      <c r="C34" s="331"/>
      <c r="D34" s="332"/>
    </row>
    <row r="35" spans="2:4" s="324" customFormat="1" ht="123" customHeight="1">
      <c r="B35" s="331"/>
      <c r="C35" s="331"/>
      <c r="D35" s="338"/>
    </row>
    <row r="36" spans="2:4" s="324" customFormat="1" ht="62.25" customHeight="1">
      <c r="B36" s="331"/>
      <c r="C36" s="331"/>
      <c r="D36" s="338"/>
    </row>
    <row r="37" spans="2:4" s="324" customFormat="1" ht="18.75">
      <c r="B37" s="331"/>
      <c r="C37" s="331"/>
      <c r="D37" s="338"/>
    </row>
    <row r="38" spans="2:4" s="324" customFormat="1" ht="18.75">
      <c r="B38" s="339"/>
      <c r="C38" s="325"/>
      <c r="D38" s="335"/>
    </row>
    <row r="39" spans="2:4" s="324" customFormat="1" ht="18.75">
      <c r="B39" s="339"/>
      <c r="C39" s="325"/>
      <c r="D39" s="335"/>
    </row>
    <row r="40" spans="1:4" ht="20.25" hidden="1">
      <c r="A40" s="106"/>
      <c r="B40" s="321" t="s">
        <v>176</v>
      </c>
      <c r="C40" s="322"/>
      <c r="D40" s="323"/>
    </row>
    <row r="41" spans="1:4" ht="21" hidden="1" thickBot="1">
      <c r="A41" s="106"/>
      <c r="B41" s="251" t="s">
        <v>177</v>
      </c>
      <c r="C41" s="252"/>
      <c r="D41" s="196"/>
    </row>
    <row r="42" spans="1:4" ht="19.5" hidden="1" thickBot="1">
      <c r="A42" s="106"/>
      <c r="B42" s="254"/>
      <c r="C42" s="254"/>
      <c r="D42" s="249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9" t="s">
        <v>652</v>
      </c>
    </row>
    <row r="2" spans="2:13" ht="75" customHeight="1">
      <c r="B2" s="776" t="s">
        <v>229</v>
      </c>
      <c r="C2" s="776"/>
      <c r="D2" s="776"/>
      <c r="E2" s="776"/>
      <c r="F2" s="776"/>
      <c r="G2" s="776"/>
      <c r="M2" s="108"/>
    </row>
    <row r="3" spans="3:19" ht="21" customHeight="1" thickBot="1">
      <c r="C3" s="109">
        <v>25539000000</v>
      </c>
      <c r="D3" s="109"/>
      <c r="E3" s="778"/>
      <c r="F3" s="778"/>
      <c r="G3" s="778"/>
      <c r="S3" s="168"/>
    </row>
    <row r="4" spans="2:7" ht="92.25" customHeight="1">
      <c r="B4" s="791" t="s">
        <v>585</v>
      </c>
      <c r="C4" s="791" t="s">
        <v>575</v>
      </c>
      <c r="D4" s="791" t="s">
        <v>586</v>
      </c>
      <c r="E4" s="774" t="s">
        <v>574</v>
      </c>
      <c r="F4" s="781" t="s">
        <v>387</v>
      </c>
      <c r="G4" s="771" t="s">
        <v>182</v>
      </c>
    </row>
    <row r="5" spans="2:7" ht="35.25" customHeight="1" thickBot="1">
      <c r="B5" s="792"/>
      <c r="C5" s="792"/>
      <c r="D5" s="792"/>
      <c r="E5" s="775"/>
      <c r="F5" s="782"/>
      <c r="G5" s="772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301">
        <v>5</v>
      </c>
      <c r="G6" s="115">
        <v>8</v>
      </c>
    </row>
    <row r="7" spans="1:7" s="117" customFormat="1" ht="75" customHeight="1">
      <c r="A7" s="111"/>
      <c r="B7" s="193" t="s">
        <v>555</v>
      </c>
      <c r="C7" s="209"/>
      <c r="D7" s="209"/>
      <c r="E7" s="210" t="s">
        <v>540</v>
      </c>
      <c r="F7" s="182"/>
      <c r="G7" s="183">
        <f>G8</f>
        <v>25000</v>
      </c>
    </row>
    <row r="8" spans="1:7" s="117" customFormat="1" ht="54.75" customHeight="1" thickBot="1">
      <c r="A8" s="111"/>
      <c r="B8" s="466" t="s">
        <v>556</v>
      </c>
      <c r="C8" s="212"/>
      <c r="D8" s="212"/>
      <c r="E8" s="213" t="s">
        <v>540</v>
      </c>
      <c r="F8" s="187"/>
      <c r="G8" s="188">
        <f>G9</f>
        <v>25000</v>
      </c>
    </row>
    <row r="9" spans="1:7" s="117" customFormat="1" ht="57.75" customHeight="1" thickBot="1">
      <c r="A9" s="111"/>
      <c r="B9" s="162" t="s">
        <v>137</v>
      </c>
      <c r="C9" s="246" t="s">
        <v>138</v>
      </c>
      <c r="D9" s="162" t="s">
        <v>543</v>
      </c>
      <c r="E9" s="379" t="s">
        <v>140</v>
      </c>
      <c r="F9" s="258" t="s">
        <v>300</v>
      </c>
      <c r="G9" s="155">
        <v>25000</v>
      </c>
    </row>
    <row r="10" spans="1:7" s="117" customFormat="1" ht="86.25" customHeight="1" thickBot="1">
      <c r="A10" s="111"/>
      <c r="B10" s="321" t="s">
        <v>135</v>
      </c>
      <c r="C10" s="194"/>
      <c r="D10" s="194"/>
      <c r="E10" s="181" t="s">
        <v>551</v>
      </c>
      <c r="F10" s="181"/>
      <c r="G10" s="380">
        <f>G11</f>
        <v>24220</v>
      </c>
    </row>
    <row r="11" spans="1:7" s="117" customFormat="1" ht="57.75" customHeight="1" thickBot="1">
      <c r="A11" s="111"/>
      <c r="B11" s="184" t="s">
        <v>136</v>
      </c>
      <c r="C11" s="185"/>
      <c r="D11" s="185"/>
      <c r="E11" s="191" t="s">
        <v>551</v>
      </c>
      <c r="F11" s="181"/>
      <c r="G11" s="380">
        <f>G12</f>
        <v>24220</v>
      </c>
    </row>
    <row r="12" spans="1:7" s="117" customFormat="1" ht="72.75" customHeight="1" thickBot="1">
      <c r="A12" s="111"/>
      <c r="B12" s="237">
        <v>1014082</v>
      </c>
      <c r="C12" s="159" t="s">
        <v>484</v>
      </c>
      <c r="D12" s="159" t="s">
        <v>180</v>
      </c>
      <c r="E12" s="255" t="s">
        <v>486</v>
      </c>
      <c r="F12" s="258" t="s">
        <v>301</v>
      </c>
      <c r="G12" s="381">
        <v>24220</v>
      </c>
    </row>
    <row r="13" spans="1:7" ht="28.5" customHeight="1" thickBot="1">
      <c r="A13" s="106"/>
      <c r="B13" s="221"/>
      <c r="C13" s="222"/>
      <c r="D13" s="223"/>
      <c r="E13" s="224" t="s">
        <v>45</v>
      </c>
      <c r="F13" s="225"/>
      <c r="G13" s="226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62" t="s">
        <v>368</v>
      </c>
      <c r="F15" s="105"/>
      <c r="G15" s="463" t="s">
        <v>178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2020-07-15T13:01:11Z</cp:lastPrinted>
  <dcterms:created xsi:type="dcterms:W3CDTF">2004-10-20T08:35:41Z</dcterms:created>
  <dcterms:modified xsi:type="dcterms:W3CDTF">2020-07-15T13:01:18Z</dcterms:modified>
  <cp:category/>
  <cp:version/>
  <cp:contentType/>
  <cp:contentStatus/>
</cp:coreProperties>
</file>